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40" windowHeight="11760" activeTab="1"/>
  </bookViews>
  <sheets>
    <sheet name="Praktikvejen" sheetId="1" r:id="rId1"/>
    <sheet name="Skolevejen" sheetId="2" r:id="rId2"/>
    <sheet name="Ark1" sheetId="3" r:id="rId3"/>
  </sheets>
  <definedNames>
    <definedName name="_xlnm.Print_Area" localSheetId="0">'Praktikvejen'!$A$1:$F$52</definedName>
    <definedName name="_xlnm.Print_Area" localSheetId="1">'Skolevejen'!$A$1:$F$52</definedName>
  </definedNames>
  <calcPr fullCalcOnLoad="1"/>
</workbook>
</file>

<file path=xl/sharedStrings.xml><?xml version="1.0" encoding="utf-8"?>
<sst xmlns="http://schemas.openxmlformats.org/spreadsheetml/2006/main" count="335" uniqueCount="99">
  <si>
    <t>Timeoversigt</t>
  </si>
  <si>
    <t>Antal produktive timer</t>
  </si>
  <si>
    <t>Antal IKKE produktive timer</t>
  </si>
  <si>
    <t>1. Løntrin</t>
  </si>
  <si>
    <t>2. Løntrin</t>
  </si>
  <si>
    <t>3. Løntrin</t>
  </si>
  <si>
    <t>4. Løntrin</t>
  </si>
  <si>
    <t>Antal uger</t>
  </si>
  <si>
    <t>Samlet antal timer</t>
  </si>
  <si>
    <t>Timegrundlag</t>
  </si>
  <si>
    <t>Totalt</t>
  </si>
  <si>
    <t>SH</t>
  </si>
  <si>
    <t>Praktikvejen</t>
  </si>
  <si>
    <t>Skole/svendeprøve</t>
  </si>
  <si>
    <t>Ferie</t>
  </si>
  <si>
    <t>1. Maj/session</t>
  </si>
  <si>
    <t>Øvrige fridage</t>
  </si>
  <si>
    <t>Sygdom</t>
  </si>
  <si>
    <t>Lønomkostninger</t>
  </si>
  <si>
    <t>Elevværktøj</t>
  </si>
  <si>
    <t>Løn i produktive timer</t>
  </si>
  <si>
    <t>Løn i skoletid</t>
  </si>
  <si>
    <t>Ferietillæg</t>
  </si>
  <si>
    <t>Ferie efter udlæring</t>
  </si>
  <si>
    <t>Løn under ferie</t>
  </si>
  <si>
    <t>Søgnehelligdage</t>
  </si>
  <si>
    <t>1. Maj / session</t>
  </si>
  <si>
    <t>Løn under sygdom</t>
  </si>
  <si>
    <t>ATP</t>
  </si>
  <si>
    <t>Finansieringsbidrag</t>
  </si>
  <si>
    <t>Forsikringer</t>
  </si>
  <si>
    <t>Sikkerhedssko</t>
  </si>
  <si>
    <t>Arbejdstøj mm</t>
  </si>
  <si>
    <t>Oplæringsomkostninger</t>
  </si>
  <si>
    <t>Samlede udgifter</t>
  </si>
  <si>
    <t>Refusion fra AER</t>
  </si>
  <si>
    <t>Lønomkostninger efter refusion</t>
  </si>
  <si>
    <t>Løn pr. løntrin</t>
  </si>
  <si>
    <t>1.  Løntrin</t>
  </si>
  <si>
    <t>3.  Løntrin</t>
  </si>
  <si>
    <t>4.  Løntrin</t>
  </si>
  <si>
    <t>I pct</t>
  </si>
  <si>
    <t>Timer pr. uge</t>
  </si>
  <si>
    <t>Sats</t>
  </si>
  <si>
    <t>I alt</t>
  </si>
  <si>
    <t>AER-refusion</t>
  </si>
  <si>
    <t>Refusion</t>
  </si>
  <si>
    <t>Netto produktive timer</t>
  </si>
  <si>
    <t>Elevløn</t>
  </si>
  <si>
    <t>Løn pr. time</t>
  </si>
  <si>
    <t xml:space="preserve">I alt </t>
  </si>
  <si>
    <t>-</t>
  </si>
  <si>
    <t>Omkostninger pr. time</t>
  </si>
  <si>
    <t>Gns.</t>
  </si>
  <si>
    <t>Omkostninger pr. produktiv time</t>
  </si>
  <si>
    <t>Grundlag for beregninger:</t>
  </si>
  <si>
    <t>Overenskomst</t>
  </si>
  <si>
    <t xml:space="preserve">Antal måneder på 1. Løntrin </t>
  </si>
  <si>
    <t>Årlige antal timer</t>
  </si>
  <si>
    <t>Indgang til uddannelse</t>
  </si>
  <si>
    <t>På skole</t>
  </si>
  <si>
    <t>Antal uger a 37 timer</t>
  </si>
  <si>
    <t>Sygefravær</t>
  </si>
  <si>
    <t>Fravær i pct</t>
  </si>
  <si>
    <t xml:space="preserve">En gang a </t>
  </si>
  <si>
    <t>B A Pension</t>
  </si>
  <si>
    <t>Sats i pct</t>
  </si>
  <si>
    <t>Ferie efter udlæring sats i pct</t>
  </si>
  <si>
    <t>Sats for personer over 20 år</t>
  </si>
  <si>
    <t>Alle perioder</t>
  </si>
  <si>
    <t>ATP-bidrag i kr. pr. time</t>
  </si>
  <si>
    <t>ATP Finansieringsbidrag årligt i kr.</t>
  </si>
  <si>
    <t>ATP Arbejdsmarkedstillæg</t>
  </si>
  <si>
    <t>Lønsumssats i pct.</t>
  </si>
  <si>
    <t>Dansk Byggeri</t>
  </si>
  <si>
    <t>Sektion</t>
  </si>
  <si>
    <t>Kontingent Dansk Byggeri</t>
  </si>
  <si>
    <t>BST</t>
  </si>
  <si>
    <t xml:space="preserve"> Ved justering af denne vær opmærksom på opdatering af uger på skole.</t>
  </si>
  <si>
    <t>Spildtid for faglærte i pct.</t>
  </si>
  <si>
    <t>Løn for faglærte pr. time</t>
  </si>
  <si>
    <t>Grundsats</t>
  </si>
  <si>
    <t>Arbejdsskade/ ansvarsforsikring BYG</t>
  </si>
  <si>
    <t xml:space="preserve">Ansvar </t>
  </si>
  <si>
    <t>Pr. år</t>
  </si>
  <si>
    <r>
      <t xml:space="preserve">Kostprisen pr. </t>
    </r>
    <r>
      <rPr>
        <b/>
        <sz val="10"/>
        <rFont val="Arial"/>
        <family val="2"/>
      </rPr>
      <t>produktiv</t>
    </r>
    <r>
      <rPr>
        <sz val="10"/>
        <rFont val="Arial"/>
        <family val="0"/>
      </rPr>
      <t xml:space="preserve"> time i kr.</t>
    </r>
  </si>
  <si>
    <t>Fuldtidsansat</t>
  </si>
  <si>
    <t>Skolevejen</t>
  </si>
  <si>
    <t>Forsikringer (incl. AES)</t>
  </si>
  <si>
    <t>5. Løntrin</t>
  </si>
  <si>
    <t>5.  Løntrin</t>
  </si>
  <si>
    <t>Tilskud</t>
  </si>
  <si>
    <t>Løn pr. time pr. 1. Marts 2013</t>
  </si>
  <si>
    <t xml:space="preserve"> </t>
  </si>
  <si>
    <t>B A pension fra 1. Juli 2013</t>
  </si>
  <si>
    <t>B A pension fra 1. Marts 2013</t>
  </si>
  <si>
    <t>(Skemaet bør udfyldes med egne aktuelle omkostninger)</t>
  </si>
  <si>
    <t>Udkast til skema for beregning af løn og omkostninger for en praktikvejen EUX-tømrerlærling  pr. 1. marts 2015</t>
  </si>
  <si>
    <t>Udkast til skema for beregning af løn og omkostninger for en praktikvejen EUX-lærling  pr. 1. marts 2015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</si>
</sst>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7" fillId="20" borderId="2" applyNumberFormat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4" fontId="0" fillId="33" borderId="0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185" fontId="0" fillId="33" borderId="16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185" fontId="0" fillId="34" borderId="0" xfId="0" applyNumberFormat="1" applyFill="1" applyBorder="1" applyAlignment="1">
      <alignment horizontal="center"/>
    </xf>
    <xf numFmtId="185" fontId="0" fillId="34" borderId="14" xfId="0" applyNumberFormat="1" applyFill="1" applyBorder="1" applyAlignment="1">
      <alignment horizontal="center"/>
    </xf>
    <xf numFmtId="0" fontId="0" fillId="34" borderId="18" xfId="0" applyFill="1" applyBorder="1" applyAlignment="1">
      <alignment/>
    </xf>
    <xf numFmtId="185" fontId="0" fillId="34" borderId="19" xfId="0" applyNumberFormat="1" applyFill="1" applyBorder="1" applyAlignment="1">
      <alignment horizontal="center"/>
    </xf>
    <xf numFmtId="185" fontId="0" fillId="34" borderId="20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185" fontId="0" fillId="34" borderId="16" xfId="0" applyNumberFormat="1" applyFill="1" applyBorder="1" applyAlignment="1">
      <alignment horizontal="center"/>
    </xf>
    <xf numFmtId="185" fontId="0" fillId="34" borderId="17" xfId="0" applyNumberForma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5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84" fontId="0" fillId="34" borderId="19" xfId="0" applyNumberFormat="1" applyFont="1" applyFill="1" applyBorder="1" applyAlignment="1">
      <alignment horizontal="center"/>
    </xf>
    <xf numFmtId="184" fontId="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84" fontId="0" fillId="34" borderId="20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"/>
    </xf>
    <xf numFmtId="185" fontId="0" fillId="3" borderId="17" xfId="0" applyNumberFormat="1" applyFill="1" applyBorder="1" applyAlignment="1">
      <alignment horizontal="center"/>
    </xf>
    <xf numFmtId="185" fontId="2" fillId="3" borderId="17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185" fontId="0" fillId="3" borderId="16" xfId="0" applyNumberForma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185" fontId="2" fillId="33" borderId="23" xfId="0" applyNumberFormat="1" applyFont="1" applyFill="1" applyBorder="1" applyAlignment="1">
      <alignment horizontal="center"/>
    </xf>
    <xf numFmtId="185" fontId="2" fillId="33" borderId="24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84" fontId="0" fillId="3" borderId="0" xfId="0" applyNumberFormat="1" applyFill="1" applyBorder="1" applyAlignment="1">
      <alignment horizontal="center"/>
    </xf>
    <xf numFmtId="0" fontId="0" fillId="3" borderId="18" xfId="0" applyFill="1" applyBorder="1" applyAlignment="1">
      <alignment/>
    </xf>
    <xf numFmtId="185" fontId="0" fillId="3" borderId="19" xfId="0" applyNumberFormat="1" applyFill="1" applyBorder="1" applyAlignment="1">
      <alignment horizontal="center"/>
    </xf>
    <xf numFmtId="185" fontId="0" fillId="3" borderId="20" xfId="0" applyNumberFormat="1" applyFill="1" applyBorder="1" applyAlignment="1">
      <alignment horizontal="center"/>
    </xf>
    <xf numFmtId="185" fontId="0" fillId="33" borderId="0" xfId="0" applyNumberForma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85" fontId="2" fillId="33" borderId="16" xfId="0" applyNumberFormat="1" applyFont="1" applyFill="1" applyBorder="1" applyAlignment="1">
      <alignment horizontal="center"/>
    </xf>
    <xf numFmtId="185" fontId="2" fillId="33" borderId="17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185" fontId="0" fillId="33" borderId="23" xfId="0" applyNumberFormat="1" applyFill="1" applyBorder="1" applyAlignment="1">
      <alignment horizontal="center"/>
    </xf>
    <xf numFmtId="185" fontId="0" fillId="33" borderId="24" xfId="0" applyNumberFormat="1" applyFill="1" applyBorder="1" applyAlignment="1">
      <alignment horizontal="center"/>
    </xf>
    <xf numFmtId="185" fontId="0" fillId="33" borderId="0" xfId="0" applyNumberFormat="1" applyFill="1" applyBorder="1" applyAlignment="1">
      <alignment/>
    </xf>
    <xf numFmtId="185" fontId="2" fillId="3" borderId="16" xfId="0" applyNumberFormat="1" applyFont="1" applyFill="1" applyBorder="1" applyAlignment="1">
      <alignment horizontal="center"/>
    </xf>
    <xf numFmtId="185" fontId="0" fillId="33" borderId="0" xfId="0" applyNumberFormat="1" applyFont="1" applyFill="1" applyBorder="1" applyAlignment="1">
      <alignment horizontal="center"/>
    </xf>
    <xf numFmtId="185" fontId="0" fillId="33" borderId="14" xfId="0" applyNumberFormat="1" applyFont="1" applyFill="1" applyBorder="1" applyAlignment="1">
      <alignment horizontal="center"/>
    </xf>
    <xf numFmtId="4" fontId="0" fillId="32" borderId="0" xfId="0" applyNumberFormat="1" applyFill="1" applyBorder="1" applyAlignment="1">
      <alignment horizontal="center"/>
    </xf>
    <xf numFmtId="185" fontId="2" fillId="32" borderId="0" xfId="0" applyNumberFormat="1" applyFont="1" applyFill="1" applyBorder="1" applyAlignment="1">
      <alignment horizontal="center"/>
    </xf>
    <xf numFmtId="184" fontId="0" fillId="32" borderId="0" xfId="0" applyNumberFormat="1" applyFill="1" applyAlignment="1">
      <alignment/>
    </xf>
    <xf numFmtId="185" fontId="0" fillId="34" borderId="23" xfId="0" applyNumberFormat="1" applyFont="1" applyFill="1" applyBorder="1" applyAlignment="1">
      <alignment horizontal="center"/>
    </xf>
    <xf numFmtId="185" fontId="0" fillId="34" borderId="23" xfId="0" applyNumberFormat="1" applyFill="1" applyBorder="1" applyAlignment="1">
      <alignment horizontal="center"/>
    </xf>
    <xf numFmtId="185" fontId="0" fillId="34" borderId="24" xfId="0" applyNumberFormat="1" applyFill="1" applyBorder="1" applyAlignment="1">
      <alignment horizontal="center"/>
    </xf>
    <xf numFmtId="185" fontId="2" fillId="34" borderId="16" xfId="0" applyNumberFormat="1" applyFont="1" applyFill="1" applyBorder="1" applyAlignment="1">
      <alignment horizontal="center"/>
    </xf>
    <xf numFmtId="185" fontId="2" fillId="34" borderId="17" xfId="0" applyNumberFormat="1" applyFont="1" applyFill="1" applyBorder="1" applyAlignment="1">
      <alignment horizontal="center"/>
    </xf>
    <xf numFmtId="184" fontId="0" fillId="3" borderId="14" xfId="0" applyNumberForma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4" fontId="0" fillId="0" borderId="27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2" fillId="32" borderId="27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185" fontId="0" fillId="3" borderId="14" xfId="0" applyNumberFormat="1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0" fillId="32" borderId="0" xfId="0" applyFont="1" applyFill="1" applyAlignment="1">
      <alignment/>
    </xf>
    <xf numFmtId="185" fontId="2" fillId="3" borderId="10" xfId="0" applyNumberFormat="1" applyFont="1" applyFill="1" applyBorder="1" applyAlignment="1">
      <alignment horizontal="left"/>
    </xf>
    <xf numFmtId="185" fontId="0" fillId="3" borderId="11" xfId="0" applyNumberFormat="1" applyFill="1" applyBorder="1" applyAlignment="1">
      <alignment horizontal="center"/>
    </xf>
    <xf numFmtId="185" fontId="0" fillId="3" borderId="12" xfId="0" applyNumberFormat="1" applyFill="1" applyBorder="1" applyAlignment="1">
      <alignment horizontal="center"/>
    </xf>
    <xf numFmtId="185" fontId="0" fillId="3" borderId="15" xfId="0" applyNumberFormat="1" applyFill="1" applyBorder="1" applyAlignment="1">
      <alignment horizontal="left"/>
    </xf>
    <xf numFmtId="185" fontId="25" fillId="35" borderId="0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0" fontId="0" fillId="32" borderId="13" xfId="0" applyFill="1" applyBorder="1" applyAlignment="1">
      <alignment wrapText="1"/>
    </xf>
    <xf numFmtId="0" fontId="0" fillId="32" borderId="0" xfId="0" applyFill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5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zoomScale="85" zoomScaleNormal="85" zoomScalePageLayoutView="0" workbookViewId="0" topLeftCell="A1">
      <selection activeCell="K104" sqref="K104"/>
    </sheetView>
  </sheetViews>
  <sheetFormatPr defaultColWidth="9.140625" defaultRowHeight="12.75"/>
  <cols>
    <col min="1" max="1" width="31.421875" style="1" customWidth="1"/>
    <col min="2" max="5" width="13.57421875" style="1" customWidth="1"/>
    <col min="6" max="6" width="39.421875" style="1" customWidth="1"/>
    <col min="7" max="7" width="10.28125" style="1" bestFit="1" customWidth="1"/>
    <col min="8" max="16384" width="9.140625" style="1" customWidth="1"/>
  </cols>
  <sheetData>
    <row r="1" spans="1:6" ht="12.75">
      <c r="A1" s="104" t="s">
        <v>97</v>
      </c>
      <c r="B1" s="105"/>
      <c r="C1" s="105"/>
      <c r="D1" s="105"/>
      <c r="E1" s="105"/>
      <c r="F1" s="105"/>
    </row>
    <row r="2" spans="1:6" s="2" customFormat="1" ht="12.75">
      <c r="A2" s="105"/>
      <c r="B2" s="105"/>
      <c r="C2" s="105"/>
      <c r="D2" s="105"/>
      <c r="E2" s="105"/>
      <c r="F2" s="105"/>
    </row>
    <row r="3" ht="12.75">
      <c r="A3" s="92" t="s">
        <v>96</v>
      </c>
    </row>
    <row r="4" spans="1:6" ht="22.5" customHeight="1">
      <c r="A4" s="106" t="s">
        <v>12</v>
      </c>
      <c r="B4" s="107"/>
      <c r="C4" s="107"/>
      <c r="D4" s="107"/>
      <c r="E4" s="107"/>
      <c r="F4" s="108"/>
    </row>
    <row r="5" ht="13.5" thickBot="1"/>
    <row r="6" spans="1:7" ht="12.75">
      <c r="A6" s="12" t="s">
        <v>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89</v>
      </c>
      <c r="G6" s="14" t="s">
        <v>50</v>
      </c>
    </row>
    <row r="7" spans="1:7" ht="12.75">
      <c r="A7" s="15" t="s">
        <v>1</v>
      </c>
      <c r="B7" s="16">
        <f>B52</f>
        <v>0</v>
      </c>
      <c r="C7" s="16">
        <f>C52</f>
        <v>1850</v>
      </c>
      <c r="D7" s="16">
        <f>D52</f>
        <v>1850</v>
      </c>
      <c r="E7" s="16">
        <f>E52</f>
        <v>1850</v>
      </c>
      <c r="F7" s="16">
        <f>F52</f>
        <v>400.83333333333337</v>
      </c>
      <c r="G7" s="17">
        <f>SUM(B7:F7)</f>
        <v>5950.833333333333</v>
      </c>
    </row>
    <row r="8" spans="1:7" ht="12.75">
      <c r="A8" s="18" t="s">
        <v>2</v>
      </c>
      <c r="B8" s="19">
        <f>B45-B52</f>
        <v>0</v>
      </c>
      <c r="C8" s="19">
        <f>C45-C52</f>
        <v>74</v>
      </c>
      <c r="D8" s="19">
        <f>D45-D52</f>
        <v>74</v>
      </c>
      <c r="E8" s="19">
        <f>E45-E52</f>
        <v>74</v>
      </c>
      <c r="F8" s="19">
        <f>F45-F52</f>
        <v>0</v>
      </c>
      <c r="G8" s="20">
        <f>SUM(B8:F8)</f>
        <v>222</v>
      </c>
    </row>
    <row r="9" spans="1:7" ht="13.5" thickBot="1">
      <c r="A9" s="21" t="s">
        <v>8</v>
      </c>
      <c r="B9" s="22">
        <f>B7+B8</f>
        <v>0</v>
      </c>
      <c r="C9" s="22">
        <f>C7+C8</f>
        <v>1924</v>
      </c>
      <c r="D9" s="22">
        <f>D7+D8</f>
        <v>1924</v>
      </c>
      <c r="E9" s="22">
        <f>E7+E8</f>
        <v>1924</v>
      </c>
      <c r="F9" s="22">
        <f>F7+F8</f>
        <v>400.83333333333337</v>
      </c>
      <c r="G9" s="23">
        <f>SUM(B9:F9)</f>
        <v>6172.833333333333</v>
      </c>
    </row>
    <row r="10" ht="9.75" customHeight="1" thickBot="1"/>
    <row r="11" spans="1:7" ht="12.75">
      <c r="A11" s="3" t="s">
        <v>48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89</v>
      </c>
      <c r="G11" s="5" t="s">
        <v>50</v>
      </c>
    </row>
    <row r="12" spans="1:7" ht="12.75">
      <c r="A12" s="6" t="s">
        <v>49</v>
      </c>
      <c r="B12" s="7">
        <f>B56</f>
        <v>62.35</v>
      </c>
      <c r="C12" s="7">
        <f>C56</f>
        <v>75.35</v>
      </c>
      <c r="D12" s="7">
        <f>D56</f>
        <v>85.8</v>
      </c>
      <c r="E12" s="7">
        <f>E56</f>
        <v>103.6</v>
      </c>
      <c r="F12" s="7">
        <f>F56</f>
        <v>118.1</v>
      </c>
      <c r="G12" s="8" t="s">
        <v>51</v>
      </c>
    </row>
    <row r="13" spans="1:7" ht="13.5" thickBot="1">
      <c r="A13" s="9" t="s">
        <v>37</v>
      </c>
      <c r="B13" s="10">
        <f>B56*B45</f>
        <v>0</v>
      </c>
      <c r="C13" s="10">
        <f>C56*C45</f>
        <v>144973.4</v>
      </c>
      <c r="D13" s="10">
        <f>D56*D45</f>
        <v>165079.19999999998</v>
      </c>
      <c r="E13" s="10">
        <f>E56*E45</f>
        <v>199326.4</v>
      </c>
      <c r="F13" s="10">
        <f>F56*F45</f>
        <v>47338.41666666667</v>
      </c>
      <c r="G13" s="11">
        <f>SUM(B13:F13)</f>
        <v>556717.4166666666</v>
      </c>
    </row>
    <row r="14" ht="10.5" customHeight="1"/>
    <row r="15" spans="1:7" ht="12.75">
      <c r="A15" s="83" t="s">
        <v>54</v>
      </c>
      <c r="B15" s="84" t="s">
        <v>3</v>
      </c>
      <c r="C15" s="84" t="s">
        <v>4</v>
      </c>
      <c r="D15" s="84" t="s">
        <v>5</v>
      </c>
      <c r="E15" s="84" t="s">
        <v>6</v>
      </c>
      <c r="F15" s="84" t="s">
        <v>89</v>
      </c>
      <c r="G15" s="84" t="s">
        <v>53</v>
      </c>
    </row>
    <row r="16" spans="1:7" ht="12.75">
      <c r="A16" s="85" t="s">
        <v>49</v>
      </c>
      <c r="B16" s="86">
        <f>B56</f>
        <v>62.35</v>
      </c>
      <c r="C16" s="86">
        <f>C12</f>
        <v>75.35</v>
      </c>
      <c r="D16" s="86">
        <f>D12</f>
        <v>85.8</v>
      </c>
      <c r="E16" s="86">
        <v>102.95</v>
      </c>
      <c r="F16" s="86">
        <v>112.25</v>
      </c>
      <c r="G16" s="85"/>
    </row>
    <row r="17" spans="1:7" ht="12.75">
      <c r="A17" s="85" t="s">
        <v>52</v>
      </c>
      <c r="B17" s="87" t="e">
        <f>B18-B16</f>
        <v>#DIV/0!</v>
      </c>
      <c r="C17" s="87">
        <f>C18-C16</f>
        <v>4.3452000000000055</v>
      </c>
      <c r="D17" s="87">
        <f>D18-D16</f>
        <v>5.546840000000003</v>
      </c>
      <c r="E17" s="87">
        <f>E18-E16</f>
        <v>31.125240000000005</v>
      </c>
      <c r="F17" s="87">
        <f>F18-F16</f>
        <v>38.52767499999999</v>
      </c>
      <c r="G17" s="85"/>
    </row>
    <row r="18" spans="1:7" ht="12.75">
      <c r="A18" s="85" t="s">
        <v>85</v>
      </c>
      <c r="B18" s="86" t="e">
        <f>B42/B7</f>
        <v>#DIV/0!</v>
      </c>
      <c r="C18" s="86">
        <f>C42/C7</f>
        <v>79.6952</v>
      </c>
      <c r="D18" s="86">
        <f>D42/D7</f>
        <v>91.34684</v>
      </c>
      <c r="E18" s="86">
        <f>E42/E7</f>
        <v>134.07524</v>
      </c>
      <c r="F18" s="86">
        <f>F42/F7</f>
        <v>150.777675</v>
      </c>
      <c r="G18" s="88">
        <f>SUM(B42:F42)/G7</f>
        <v>105.01112215025907</v>
      </c>
    </row>
    <row r="19" spans="1:6" ht="9.75" customHeight="1" thickBot="1">
      <c r="A19" s="46"/>
      <c r="B19" s="73"/>
      <c r="C19" s="73"/>
      <c r="D19" s="73"/>
      <c r="E19" s="73"/>
      <c r="F19" s="73"/>
    </row>
    <row r="20" spans="1:6" ht="12.75">
      <c r="A20" s="3" t="s">
        <v>18</v>
      </c>
      <c r="B20" s="4" t="s">
        <v>3</v>
      </c>
      <c r="C20" s="4" t="s">
        <v>4</v>
      </c>
      <c r="D20" s="4" t="s">
        <v>5</v>
      </c>
      <c r="E20" s="4" t="s">
        <v>6</v>
      </c>
      <c r="F20" s="5" t="s">
        <v>89</v>
      </c>
    </row>
    <row r="21" spans="1:6" ht="12.75">
      <c r="A21" s="6" t="s">
        <v>20</v>
      </c>
      <c r="B21" s="61">
        <f>B52*B56</f>
        <v>0</v>
      </c>
      <c r="C21" s="61">
        <f>C52*C56</f>
        <v>139397.5</v>
      </c>
      <c r="D21" s="61">
        <f>D52*D56</f>
        <v>158730</v>
      </c>
      <c r="E21" s="61">
        <f>E52*E56</f>
        <v>191660</v>
      </c>
      <c r="F21" s="62">
        <f>F52*F56</f>
        <v>47338.41666666667</v>
      </c>
    </row>
    <row r="22" spans="1:6" ht="12.75">
      <c r="A22" s="6" t="s">
        <v>19</v>
      </c>
      <c r="B22" s="61">
        <f>B73</f>
        <v>0</v>
      </c>
      <c r="C22" s="61"/>
      <c r="D22" s="61"/>
      <c r="E22" s="61"/>
      <c r="F22" s="62"/>
    </row>
    <row r="23" spans="1:6" ht="12.75">
      <c r="A23" s="6" t="s">
        <v>21</v>
      </c>
      <c r="B23" s="61">
        <f>B46*B56</f>
        <v>0</v>
      </c>
      <c r="C23" s="61">
        <f>C46*C56</f>
        <v>0</v>
      </c>
      <c r="D23" s="61">
        <f>D46*D56</f>
        <v>0</v>
      </c>
      <c r="E23" s="61">
        <f>E46*E56</f>
        <v>0</v>
      </c>
      <c r="F23" s="62">
        <f>F46*F56</f>
        <v>0</v>
      </c>
    </row>
    <row r="24" spans="1:6" ht="12.75">
      <c r="A24" s="6" t="s">
        <v>22</v>
      </c>
      <c r="B24" s="69"/>
      <c r="C24" s="61">
        <f>(B57-37*C76*B56)*(C77/100)</f>
        <v>0</v>
      </c>
      <c r="D24" s="61">
        <f>(C57-37*D76*C56)*(D77/100)</f>
        <v>1449.734</v>
      </c>
      <c r="E24" s="61">
        <f>(D57-37*E76*D56)*(E77/100)</f>
        <v>1650.792</v>
      </c>
      <c r="F24" s="62">
        <f>(E57-37*F76*E56)*(F77/100)</f>
        <v>1993.264</v>
      </c>
    </row>
    <row r="25" spans="1:6" ht="12.75">
      <c r="A25" s="6" t="s">
        <v>23</v>
      </c>
      <c r="B25" s="61"/>
      <c r="C25" s="61"/>
      <c r="D25" s="61"/>
      <c r="E25" s="61">
        <f>(((E45*E56)-(E67*37))*(E78/100))*1.25</f>
        <v>28653.17</v>
      </c>
      <c r="F25" s="62">
        <f>(((F45*F56)-(F67*37))*(F78/100))*1.25</f>
        <v>6804.897395833334</v>
      </c>
    </row>
    <row r="26" spans="1:6" ht="12.75">
      <c r="A26" s="6" t="s">
        <v>24</v>
      </c>
      <c r="B26" s="61">
        <f>B67*37*B56</f>
        <v>0</v>
      </c>
      <c r="C26" s="61">
        <f>C67*37*C56</f>
        <v>0</v>
      </c>
      <c r="D26" s="61">
        <f>D67*37*D56</f>
        <v>0</v>
      </c>
      <c r="E26" s="61">
        <f>E67*37*E56</f>
        <v>0</v>
      </c>
      <c r="F26" s="62">
        <f>F67*37*F56</f>
        <v>0</v>
      </c>
    </row>
    <row r="27" spans="1:6" ht="12.75">
      <c r="A27" s="6" t="s">
        <v>25</v>
      </c>
      <c r="B27" s="61">
        <f>B48*B56</f>
        <v>0</v>
      </c>
      <c r="C27" s="61">
        <f>C48*C56</f>
        <v>5575.9</v>
      </c>
      <c r="D27" s="61">
        <f>D48*D56</f>
        <v>6349.2</v>
      </c>
      <c r="E27" s="61">
        <f>E48*E56</f>
        <v>7666.4</v>
      </c>
      <c r="F27" s="62">
        <f>F48*F56</f>
        <v>0</v>
      </c>
    </row>
    <row r="28" spans="1:6" ht="12.75">
      <c r="A28" s="6" t="s">
        <v>26</v>
      </c>
      <c r="B28" s="61">
        <f>B49*B56</f>
        <v>0</v>
      </c>
      <c r="C28" s="61">
        <f>C49*C56</f>
        <v>0</v>
      </c>
      <c r="D28" s="61">
        <f>D49*D56</f>
        <v>0</v>
      </c>
      <c r="E28" s="61">
        <f>E49*E56</f>
        <v>0</v>
      </c>
      <c r="F28" s="62">
        <f>F49*F56</f>
        <v>0</v>
      </c>
    </row>
    <row r="29" spans="1:6" ht="12.75">
      <c r="A29" s="6" t="s">
        <v>16</v>
      </c>
      <c r="B29" s="61">
        <f>B50*B56</f>
        <v>0</v>
      </c>
      <c r="C29" s="61">
        <f>C50*C56</f>
        <v>0</v>
      </c>
      <c r="D29" s="61">
        <f>D50*D56</f>
        <v>0</v>
      </c>
      <c r="E29" s="61">
        <f>E50*E56</f>
        <v>0</v>
      </c>
      <c r="F29" s="62">
        <f>F50*F56</f>
        <v>0</v>
      </c>
    </row>
    <row r="30" spans="1:6" ht="12.75">
      <c r="A30" s="6" t="s">
        <v>27</v>
      </c>
      <c r="B30" s="61">
        <f>B51*B56</f>
        <v>0</v>
      </c>
      <c r="C30" s="61">
        <f>C51*C56</f>
        <v>0</v>
      </c>
      <c r="D30" s="61">
        <f>D51*D56</f>
        <v>0</v>
      </c>
      <c r="E30" s="61">
        <f>E51*E56</f>
        <v>0</v>
      </c>
      <c r="F30" s="62">
        <f>F51*F56</f>
        <v>0</v>
      </c>
    </row>
    <row r="31" spans="1:6" ht="12.75">
      <c r="A31" s="6" t="s">
        <v>65</v>
      </c>
      <c r="B31" s="61"/>
      <c r="C31" s="61"/>
      <c r="D31" s="61" t="s">
        <v>93</v>
      </c>
      <c r="E31" s="61">
        <f>(E45*E56)*($B$81/100)</f>
        <v>15946.112</v>
      </c>
      <c r="F31" s="62">
        <f>(F45*F56)*($B$81/100)</f>
        <v>3787.0733333333337</v>
      </c>
    </row>
    <row r="32" spans="1:6" ht="12.75">
      <c r="A32" s="6" t="s">
        <v>72</v>
      </c>
      <c r="B32" s="61">
        <f>$B$84*B45</f>
        <v>0</v>
      </c>
      <c r="C32" s="61">
        <f>$B$84*C45</f>
        <v>2462.7200000000003</v>
      </c>
      <c r="D32" s="61">
        <f>$B$84*D45</f>
        <v>2462.7200000000003</v>
      </c>
      <c r="E32" s="61">
        <f>$B$84*E45</f>
        <v>2462.7200000000003</v>
      </c>
      <c r="F32" s="62">
        <f>$B$84*F45</f>
        <v>513.0666666666667</v>
      </c>
    </row>
    <row r="33" spans="1:6" ht="12.75">
      <c r="A33" s="6" t="s">
        <v>29</v>
      </c>
      <c r="B33" s="61">
        <f>(B45/C45)*B85</f>
        <v>0</v>
      </c>
      <c r="C33" s="61">
        <f>$B$85</f>
        <v>0</v>
      </c>
      <c r="D33" s="61">
        <f>$B$85</f>
        <v>0</v>
      </c>
      <c r="E33" s="61">
        <f>$B$85</f>
        <v>0</v>
      </c>
      <c r="F33" s="62">
        <f>$B$85</f>
        <v>0</v>
      </c>
    </row>
    <row r="34" spans="1:6" ht="12.75">
      <c r="A34" s="6" t="s">
        <v>76</v>
      </c>
      <c r="B34" s="61">
        <f>(B45*B56)*($D$88/100)</f>
        <v>0</v>
      </c>
      <c r="C34" s="61">
        <f>(C45*C56)*($D$88/100)</f>
        <v>0</v>
      </c>
      <c r="D34" s="61">
        <f>(D45*D56)*($D$88/100)</f>
        <v>0</v>
      </c>
      <c r="E34" s="61">
        <f>(E45*E56)*($D$88/100)</f>
        <v>0</v>
      </c>
      <c r="F34" s="62">
        <f>(F45*F56)*($D$88/100)</f>
        <v>0</v>
      </c>
    </row>
    <row r="35" spans="1:6" ht="12.75">
      <c r="A35" s="6" t="s">
        <v>30</v>
      </c>
      <c r="B35" s="71">
        <f>($B$91+$D$91)*B45+$C$91</f>
        <v>0</v>
      </c>
      <c r="C35" s="71">
        <f>($B$91+$D$91)*C45+$C$91</f>
        <v>0</v>
      </c>
      <c r="D35" s="71">
        <f>($B$91+$D$91)*D45+$C$91</f>
        <v>0</v>
      </c>
      <c r="E35" s="71">
        <f>($B$91+$D$91)*E45+$C$91</f>
        <v>0</v>
      </c>
      <c r="F35" s="72">
        <f>($B$91+$D$91)*F45+$C$91</f>
        <v>0</v>
      </c>
    </row>
    <row r="36" spans="1:6" ht="12.75">
      <c r="A36" s="6" t="s">
        <v>77</v>
      </c>
      <c r="B36" s="71">
        <f>(B45/C45)*B94</f>
        <v>0</v>
      </c>
      <c r="C36" s="71">
        <f>$B$94</f>
        <v>0</v>
      </c>
      <c r="D36" s="71">
        <f>$B$94</f>
        <v>0</v>
      </c>
      <c r="E36" s="71">
        <f>$B$94</f>
        <v>0</v>
      </c>
      <c r="F36" s="72">
        <f>$B$94</f>
        <v>0</v>
      </c>
    </row>
    <row r="37" spans="1:6" ht="12.75">
      <c r="A37" s="6" t="s">
        <v>31</v>
      </c>
      <c r="B37" s="61"/>
      <c r="C37" s="61"/>
      <c r="D37" s="61"/>
      <c r="E37" s="61"/>
      <c r="F37" s="62"/>
    </row>
    <row r="38" spans="1:6" ht="12.75">
      <c r="A38" s="6" t="s">
        <v>32</v>
      </c>
      <c r="B38" s="61"/>
      <c r="C38" s="61"/>
      <c r="D38" s="61"/>
      <c r="E38" s="61"/>
      <c r="F38" s="62"/>
    </row>
    <row r="39" spans="1:6" ht="12.75">
      <c r="A39" s="6" t="s">
        <v>33</v>
      </c>
      <c r="B39" s="61">
        <f>B101</f>
        <v>0</v>
      </c>
      <c r="C39" s="61">
        <f>C101</f>
        <v>0</v>
      </c>
      <c r="D39" s="61">
        <f>D101</f>
        <v>0</v>
      </c>
      <c r="E39" s="61">
        <f>E101</f>
        <v>0</v>
      </c>
      <c r="F39" s="62">
        <f>F101</f>
        <v>0</v>
      </c>
    </row>
    <row r="40" spans="1:6" ht="12.75">
      <c r="A40" s="52" t="s">
        <v>34</v>
      </c>
      <c r="B40" s="53">
        <f>SUM(B21:B39)</f>
        <v>0</v>
      </c>
      <c r="C40" s="53">
        <f>SUM(C21:C39)</f>
        <v>147436.12</v>
      </c>
      <c r="D40" s="53">
        <f>SUM(D21:D39)</f>
        <v>168991.654</v>
      </c>
      <c r="E40" s="53">
        <f>SUM(E21:E39)</f>
        <v>248039.194</v>
      </c>
      <c r="F40" s="54">
        <f>SUM(F21:F39)</f>
        <v>60436.718062500004</v>
      </c>
    </row>
    <row r="41" spans="1:6" ht="12.75">
      <c r="A41" s="66" t="s">
        <v>35</v>
      </c>
      <c r="B41" s="67">
        <f>B106</f>
        <v>0</v>
      </c>
      <c r="C41" s="67">
        <f>C106</f>
        <v>0</v>
      </c>
      <c r="D41" s="67">
        <f>D106</f>
        <v>0</v>
      </c>
      <c r="E41" s="67">
        <f>E106</f>
        <v>0</v>
      </c>
      <c r="F41" s="68">
        <f>F106</f>
        <v>0</v>
      </c>
    </row>
    <row r="42" spans="1:6" ht="13.5" thickBot="1">
      <c r="A42" s="63" t="s">
        <v>36</v>
      </c>
      <c r="B42" s="64">
        <f>B40-B41</f>
        <v>0</v>
      </c>
      <c r="C42" s="64">
        <f>C40-C41</f>
        <v>147436.12</v>
      </c>
      <c r="D42" s="64">
        <f>D40-D41</f>
        <v>168991.654</v>
      </c>
      <c r="E42" s="64">
        <f>E40-E41</f>
        <v>248039.194</v>
      </c>
      <c r="F42" s="65">
        <f>F40-F41</f>
        <v>60436.718062500004</v>
      </c>
    </row>
    <row r="43" spans="1:6" ht="13.5" thickBot="1">
      <c r="A43" s="45"/>
      <c r="B43" s="74"/>
      <c r="C43" s="74"/>
      <c r="D43" s="74"/>
      <c r="E43" s="74"/>
      <c r="F43" s="46"/>
    </row>
    <row r="44" spans="1:6" ht="12.75">
      <c r="A44" s="12" t="s">
        <v>9</v>
      </c>
      <c r="B44" s="13" t="s">
        <v>3</v>
      </c>
      <c r="C44" s="13" t="s">
        <v>4</v>
      </c>
      <c r="D44" s="13" t="s">
        <v>5</v>
      </c>
      <c r="E44" s="13" t="s">
        <v>6</v>
      </c>
      <c r="F44" s="14" t="s">
        <v>89</v>
      </c>
    </row>
    <row r="45" spans="1:6" ht="12.75">
      <c r="A45" s="44" t="s">
        <v>10</v>
      </c>
      <c r="B45" s="76">
        <f>B61/12*B60</f>
        <v>0</v>
      </c>
      <c r="C45" s="77">
        <f>$B61</f>
        <v>1924</v>
      </c>
      <c r="D45" s="77">
        <f>$B61</f>
        <v>1924</v>
      </c>
      <c r="E45" s="77">
        <f>$B61</f>
        <v>1924</v>
      </c>
      <c r="F45" s="78">
        <f>$B61/12*2.5</f>
        <v>400.83333333333337</v>
      </c>
    </row>
    <row r="46" spans="1:6" ht="12.75">
      <c r="A46" s="15" t="s">
        <v>13</v>
      </c>
      <c r="B46" s="40">
        <f>37*B64</f>
        <v>0</v>
      </c>
      <c r="C46" s="40">
        <f>37*C64</f>
        <v>0</v>
      </c>
      <c r="D46" s="40">
        <f>37*D64</f>
        <v>0</v>
      </c>
      <c r="E46" s="40">
        <f>37*E64</f>
        <v>0</v>
      </c>
      <c r="F46" s="41">
        <v>0</v>
      </c>
    </row>
    <row r="47" spans="1:6" ht="12.75">
      <c r="A47" s="15" t="s">
        <v>14</v>
      </c>
      <c r="B47" s="40">
        <f>37*B67</f>
        <v>0</v>
      </c>
      <c r="C47" s="40">
        <f>37*C67</f>
        <v>0</v>
      </c>
      <c r="D47" s="40">
        <f>37*D67</f>
        <v>0</v>
      </c>
      <c r="E47" s="40">
        <f>37*E67</f>
        <v>0</v>
      </c>
      <c r="F47" s="41">
        <f>37*F67</f>
        <v>0</v>
      </c>
    </row>
    <row r="48" spans="1:6" ht="12.75">
      <c r="A48" s="15" t="s">
        <v>11</v>
      </c>
      <c r="B48" s="37">
        <f>(B45/C45)*C48</f>
        <v>0</v>
      </c>
      <c r="C48" s="38">
        <v>74</v>
      </c>
      <c r="D48" s="38">
        <v>74</v>
      </c>
      <c r="E48" s="38">
        <v>74</v>
      </c>
      <c r="F48" s="39">
        <v>0</v>
      </c>
    </row>
    <row r="49" spans="1:6" ht="12.75">
      <c r="A49" s="15" t="s">
        <v>15</v>
      </c>
      <c r="B49" s="40"/>
      <c r="C49" s="38"/>
      <c r="D49" s="38"/>
      <c r="E49" s="38"/>
      <c r="F49" s="39"/>
    </row>
    <row r="50" spans="1:6" ht="12.75">
      <c r="A50" s="15" t="s">
        <v>16</v>
      </c>
      <c r="B50" s="37">
        <v>0</v>
      </c>
      <c r="C50" s="38">
        <v>0</v>
      </c>
      <c r="D50" s="38">
        <v>0</v>
      </c>
      <c r="E50" s="38">
        <v>0</v>
      </c>
      <c r="F50" s="39">
        <v>0</v>
      </c>
    </row>
    <row r="51" spans="1:6" ht="12.75">
      <c r="A51" s="18" t="s">
        <v>17</v>
      </c>
      <c r="B51" s="36">
        <f>B45*(B70/100)</f>
        <v>0</v>
      </c>
      <c r="C51" s="36">
        <f>C45*(C70/100)</f>
        <v>0</v>
      </c>
      <c r="D51" s="36">
        <f>D45*(D70/100)</f>
        <v>0</v>
      </c>
      <c r="E51" s="36">
        <f>E45*(E70/100)</f>
        <v>0</v>
      </c>
      <c r="F51" s="42">
        <f>F45*(F70/100)</f>
        <v>0</v>
      </c>
    </row>
    <row r="52" spans="1:6" ht="13.5" thickBot="1">
      <c r="A52" s="43" t="s">
        <v>47</v>
      </c>
      <c r="B52" s="79">
        <f>B45-SUM(B46:B51)</f>
        <v>0</v>
      </c>
      <c r="C52" s="79">
        <f>C45-SUM(C46:C51)</f>
        <v>1850</v>
      </c>
      <c r="D52" s="79">
        <f>D45-SUM(D46:D51)</f>
        <v>1850</v>
      </c>
      <c r="E52" s="79">
        <f>E45-SUM(E46:E51)</f>
        <v>1850</v>
      </c>
      <c r="F52" s="80">
        <f>F45-SUM(F46:F51)</f>
        <v>400.83333333333337</v>
      </c>
    </row>
    <row r="53" spans="1:6" ht="12.75">
      <c r="A53" s="45"/>
      <c r="B53" s="74"/>
      <c r="C53" s="74"/>
      <c r="D53" s="74"/>
      <c r="E53" s="74"/>
      <c r="F53" s="46"/>
    </row>
    <row r="54" spans="1:6" ht="13.5" thickBot="1">
      <c r="A54" s="45" t="s">
        <v>55</v>
      </c>
      <c r="F54" s="46"/>
    </row>
    <row r="55" spans="1:6" ht="12.75">
      <c r="A55" s="27" t="s">
        <v>56</v>
      </c>
      <c r="B55" s="28" t="s">
        <v>3</v>
      </c>
      <c r="C55" s="28" t="s">
        <v>4</v>
      </c>
      <c r="D55" s="28" t="s">
        <v>5</v>
      </c>
      <c r="E55" s="28" t="s">
        <v>6</v>
      </c>
      <c r="F55" s="29" t="s">
        <v>89</v>
      </c>
    </row>
    <row r="56" spans="1:6" ht="12.75">
      <c r="A56" s="50" t="s">
        <v>92</v>
      </c>
      <c r="B56" s="34">
        <v>62.35</v>
      </c>
      <c r="C56" s="34">
        <v>75.35</v>
      </c>
      <c r="D56" s="34">
        <v>85.8</v>
      </c>
      <c r="E56" s="34">
        <v>103.6</v>
      </c>
      <c r="F56" s="35">
        <v>118.1</v>
      </c>
    </row>
    <row r="57" spans="1:6" ht="13.5" thickBot="1">
      <c r="A57" s="33" t="s">
        <v>37</v>
      </c>
      <c r="B57" s="51">
        <f>B45*B56</f>
        <v>0</v>
      </c>
      <c r="C57" s="51">
        <f>C45*C56</f>
        <v>144973.4</v>
      </c>
      <c r="D57" s="51">
        <f>D45*D56</f>
        <v>165079.19999999998</v>
      </c>
      <c r="E57" s="51">
        <f>E45*E56</f>
        <v>199326.4</v>
      </c>
      <c r="F57" s="48">
        <f>F45*F56</f>
        <v>47338.41666666667</v>
      </c>
    </row>
    <row r="58" ht="9" customHeight="1" thickBot="1">
      <c r="F58" s="46"/>
    </row>
    <row r="59" spans="1:6" ht="12.75">
      <c r="A59" s="27" t="s">
        <v>59</v>
      </c>
      <c r="B59" s="109" t="s">
        <v>57</v>
      </c>
      <c r="C59" s="110"/>
      <c r="D59" s="100" t="s">
        <v>78</v>
      </c>
      <c r="E59" s="101"/>
      <c r="F59" s="46"/>
    </row>
    <row r="60" spans="1:6" ht="12.75">
      <c r="A60" s="32" t="s">
        <v>12</v>
      </c>
      <c r="B60" s="111">
        <v>0</v>
      </c>
      <c r="C60" s="112"/>
      <c r="D60" s="100"/>
      <c r="E60" s="101"/>
      <c r="F60" s="46"/>
    </row>
    <row r="61" spans="1:6" ht="13.5" thickBot="1">
      <c r="A61" s="33" t="s">
        <v>58</v>
      </c>
      <c r="B61" s="98">
        <v>1924</v>
      </c>
      <c r="C61" s="99"/>
      <c r="D61" s="102"/>
      <c r="E61" s="103"/>
      <c r="F61" s="46"/>
    </row>
    <row r="62" spans="1:6" ht="8.25" customHeight="1" thickBot="1">
      <c r="A62" s="46"/>
      <c r="B62" s="47"/>
      <c r="C62" s="47"/>
      <c r="F62" s="46"/>
    </row>
    <row r="63" spans="1:6" ht="12.75">
      <c r="A63" s="27" t="s">
        <v>60</v>
      </c>
      <c r="B63" s="28" t="s">
        <v>3</v>
      </c>
      <c r="C63" s="28" t="s">
        <v>4</v>
      </c>
      <c r="D63" s="28" t="s">
        <v>5</v>
      </c>
      <c r="E63" s="28" t="s">
        <v>6</v>
      </c>
      <c r="F63" s="29" t="s">
        <v>89</v>
      </c>
    </row>
    <row r="64" spans="1:6" ht="13.5" thickBot="1">
      <c r="A64" s="33" t="s">
        <v>61</v>
      </c>
      <c r="B64" s="25">
        <v>0</v>
      </c>
      <c r="C64" s="25">
        <v>0</v>
      </c>
      <c r="D64" s="25">
        <v>0</v>
      </c>
      <c r="E64" s="25">
        <v>0</v>
      </c>
      <c r="F64" s="26">
        <v>0</v>
      </c>
    </row>
    <row r="65" spans="1:3" ht="10.5" customHeight="1" thickBot="1">
      <c r="A65" s="46"/>
      <c r="B65" s="47"/>
      <c r="C65" s="47"/>
    </row>
    <row r="66" spans="1:6" ht="12.75">
      <c r="A66" s="27" t="s">
        <v>14</v>
      </c>
      <c r="B66" s="28" t="s">
        <v>3</v>
      </c>
      <c r="C66" s="28" t="s">
        <v>4</v>
      </c>
      <c r="D66" s="28" t="s">
        <v>5</v>
      </c>
      <c r="E66" s="28" t="s">
        <v>6</v>
      </c>
      <c r="F66" s="29" t="s">
        <v>89</v>
      </c>
    </row>
    <row r="67" spans="1:6" ht="13.5" thickBot="1">
      <c r="A67" s="33" t="s">
        <v>61</v>
      </c>
      <c r="B67" s="25">
        <v>0</v>
      </c>
      <c r="C67" s="25">
        <v>0</v>
      </c>
      <c r="D67" s="25">
        <v>0</v>
      </c>
      <c r="E67" s="25">
        <v>0</v>
      </c>
      <c r="F67" s="26">
        <v>0</v>
      </c>
    </row>
    <row r="68" spans="1:3" ht="9" customHeight="1" thickBot="1">
      <c r="A68" s="46"/>
      <c r="B68" s="47"/>
      <c r="C68" s="47"/>
    </row>
    <row r="69" spans="1:6" ht="12.75">
      <c r="A69" s="27" t="s">
        <v>62</v>
      </c>
      <c r="B69" s="28" t="s">
        <v>3</v>
      </c>
      <c r="C69" s="28" t="s">
        <v>4</v>
      </c>
      <c r="D69" s="28" t="s">
        <v>5</v>
      </c>
      <c r="E69" s="28" t="s">
        <v>6</v>
      </c>
      <c r="F69" s="29" t="s">
        <v>89</v>
      </c>
    </row>
    <row r="70" spans="1:6" ht="13.5" thickBot="1">
      <c r="A70" s="33" t="s">
        <v>63</v>
      </c>
      <c r="B70" s="25"/>
      <c r="C70" s="25"/>
      <c r="D70" s="25"/>
      <c r="E70" s="25"/>
      <c r="F70" s="26"/>
    </row>
    <row r="71" spans="1:6" ht="9" customHeight="1" thickBot="1">
      <c r="A71" s="46"/>
      <c r="B71" s="47"/>
      <c r="C71" s="47"/>
      <c r="F71" s="46"/>
    </row>
    <row r="72" spans="1:6" ht="12.75">
      <c r="A72" s="27" t="s">
        <v>19</v>
      </c>
      <c r="B72" s="29" t="s">
        <v>3</v>
      </c>
      <c r="F72" s="89"/>
    </row>
    <row r="73" spans="1:6" ht="13.5" thickBot="1">
      <c r="A73" s="33" t="s">
        <v>64</v>
      </c>
      <c r="B73" s="49">
        <v>0</v>
      </c>
      <c r="F73" s="46"/>
    </row>
    <row r="74" ht="8.25" customHeight="1" thickBot="1">
      <c r="F74" s="46"/>
    </row>
    <row r="75" spans="1:6" ht="12.75">
      <c r="A75" s="27" t="s">
        <v>22</v>
      </c>
      <c r="B75" s="28" t="s">
        <v>3</v>
      </c>
      <c r="C75" s="28" t="s">
        <v>4</v>
      </c>
      <c r="D75" s="28" t="s">
        <v>5</v>
      </c>
      <c r="E75" s="28" t="s">
        <v>6</v>
      </c>
      <c r="F75" s="29" t="s">
        <v>89</v>
      </c>
    </row>
    <row r="76" spans="1:6" ht="12.75">
      <c r="A76" s="32" t="s">
        <v>7</v>
      </c>
      <c r="B76" s="34"/>
      <c r="C76" s="34"/>
      <c r="D76" s="34"/>
      <c r="E76" s="34"/>
      <c r="F76" s="35"/>
    </row>
    <row r="77" spans="1:6" ht="12.75">
      <c r="A77" s="32" t="s">
        <v>66</v>
      </c>
      <c r="B77" s="34"/>
      <c r="C77" s="34">
        <v>1</v>
      </c>
      <c r="D77" s="34">
        <v>1</v>
      </c>
      <c r="E77" s="34">
        <v>1</v>
      </c>
      <c r="F77" s="35">
        <v>1</v>
      </c>
    </row>
    <row r="78" spans="1:6" ht="13.5" thickBot="1">
      <c r="A78" s="33" t="s">
        <v>67</v>
      </c>
      <c r="B78" s="25"/>
      <c r="C78" s="25"/>
      <c r="D78" s="25"/>
      <c r="E78" s="25">
        <v>11.5</v>
      </c>
      <c r="F78" s="26">
        <v>11.5</v>
      </c>
    </row>
    <row r="79" ht="13.5" thickBot="1"/>
    <row r="80" spans="1:2" ht="12.75">
      <c r="A80" s="27" t="s">
        <v>95</v>
      </c>
      <c r="B80" s="29" t="s">
        <v>41</v>
      </c>
    </row>
    <row r="81" spans="1:2" ht="13.5" thickBot="1">
      <c r="A81" s="33" t="s">
        <v>68</v>
      </c>
      <c r="B81" s="26">
        <v>8</v>
      </c>
    </row>
    <row r="82" ht="13.5" thickBot="1">
      <c r="A82" s="46"/>
    </row>
    <row r="83" spans="1:2" ht="12.75">
      <c r="A83" s="27" t="s">
        <v>28</v>
      </c>
      <c r="B83" s="31" t="s">
        <v>69</v>
      </c>
    </row>
    <row r="84" spans="1:2" ht="12.75">
      <c r="A84" s="32" t="s">
        <v>70</v>
      </c>
      <c r="B84" s="35">
        <v>1.28</v>
      </c>
    </row>
    <row r="85" spans="1:2" ht="13.5" thickBot="1">
      <c r="A85" s="33" t="s">
        <v>71</v>
      </c>
      <c r="B85" s="26"/>
    </row>
    <row r="86" ht="13.5" thickBot="1">
      <c r="A86" s="46"/>
    </row>
    <row r="87" spans="1:4" ht="12.75">
      <c r="A87" s="27" t="s">
        <v>76</v>
      </c>
      <c r="B87" s="30" t="s">
        <v>74</v>
      </c>
      <c r="C87" s="30" t="s">
        <v>75</v>
      </c>
      <c r="D87" s="31" t="s">
        <v>44</v>
      </c>
    </row>
    <row r="88" spans="1:4" ht="13.5" thickBot="1">
      <c r="A88" s="33" t="s">
        <v>73</v>
      </c>
      <c r="B88" s="25"/>
      <c r="C88" s="25"/>
      <c r="D88" s="26">
        <f>B88+C88</f>
        <v>0</v>
      </c>
    </row>
    <row r="89" ht="13.5" thickBot="1"/>
    <row r="90" spans="1:4" ht="12.75">
      <c r="A90" s="24" t="s">
        <v>88</v>
      </c>
      <c r="B90" s="55" t="s">
        <v>81</v>
      </c>
      <c r="C90" s="55" t="s">
        <v>86</v>
      </c>
      <c r="D90" s="56" t="s">
        <v>83</v>
      </c>
    </row>
    <row r="91" spans="1:4" ht="13.5" thickBot="1">
      <c r="A91" s="33" t="s">
        <v>82</v>
      </c>
      <c r="B91" s="25"/>
      <c r="C91" s="70"/>
      <c r="D91" s="26"/>
    </row>
    <row r="92" ht="13.5" thickBot="1"/>
    <row r="93" spans="1:2" ht="12.75">
      <c r="A93" s="27" t="s">
        <v>77</v>
      </c>
      <c r="B93" s="31" t="s">
        <v>84</v>
      </c>
    </row>
    <row r="94" spans="1:2" ht="13.5" thickBot="1">
      <c r="A94" s="33" t="s">
        <v>43</v>
      </c>
      <c r="B94" s="26"/>
    </row>
    <row r="95" ht="13.5" thickBot="1"/>
    <row r="96" spans="1:6" ht="12.75">
      <c r="A96" s="27" t="s">
        <v>33</v>
      </c>
      <c r="B96" s="30" t="s">
        <v>38</v>
      </c>
      <c r="C96" s="30" t="s">
        <v>4</v>
      </c>
      <c r="D96" s="30" t="s">
        <v>39</v>
      </c>
      <c r="E96" s="30" t="s">
        <v>40</v>
      </c>
      <c r="F96" s="31" t="s">
        <v>90</v>
      </c>
    </row>
    <row r="97" spans="1:6" ht="12.75">
      <c r="A97" s="32" t="s">
        <v>42</v>
      </c>
      <c r="B97" s="34"/>
      <c r="C97" s="34"/>
      <c r="D97" s="34"/>
      <c r="E97" s="34"/>
      <c r="F97" s="35"/>
    </row>
    <row r="98" spans="1:7" ht="12.75">
      <c r="A98" s="32" t="s">
        <v>41</v>
      </c>
      <c r="B98" s="57">
        <f>B97/37*100</f>
        <v>0</v>
      </c>
      <c r="C98" s="57">
        <f>C97/37*100</f>
        <v>0</v>
      </c>
      <c r="D98" s="57">
        <f>D97/37*100</f>
        <v>0</v>
      </c>
      <c r="E98" s="57">
        <f>E97/37*100</f>
        <v>0</v>
      </c>
      <c r="F98" s="81">
        <f>F97/37*100</f>
        <v>0</v>
      </c>
      <c r="G98" s="75"/>
    </row>
    <row r="99" spans="1:6" ht="12.75">
      <c r="A99" s="32" t="s">
        <v>79</v>
      </c>
      <c r="B99" s="34"/>
      <c r="C99" s="34"/>
      <c r="D99" s="34"/>
      <c r="E99" s="34"/>
      <c r="F99" s="35"/>
    </row>
    <row r="100" spans="1:6" ht="12.75">
      <c r="A100" s="32" t="s">
        <v>80</v>
      </c>
      <c r="B100" s="34"/>
      <c r="C100" s="34"/>
      <c r="D100" s="34"/>
      <c r="E100" s="34"/>
      <c r="F100" s="35"/>
    </row>
    <row r="101" spans="1:6" ht="13.5" thickBot="1">
      <c r="A101" s="33" t="s">
        <v>33</v>
      </c>
      <c r="B101" s="51">
        <f>(B99/100)*B100*(B98/100*B52)</f>
        <v>0</v>
      </c>
      <c r="C101" s="51">
        <f>(C99/100)*C100*(C98/100*C52)</f>
        <v>0</v>
      </c>
      <c r="D101" s="51">
        <f>(D99/100)*D100*(D98/100*D52)</f>
        <v>0</v>
      </c>
      <c r="E101" s="51">
        <f>(E99/100)*E100*(E98/100*E52)</f>
        <v>0</v>
      </c>
      <c r="F101" s="48">
        <f>(F99/100)*F100*(F98/100*F52)</f>
        <v>0</v>
      </c>
    </row>
    <row r="102" ht="13.5" thickBot="1"/>
    <row r="103" spans="1:6" ht="12.75">
      <c r="A103" s="27" t="s">
        <v>45</v>
      </c>
      <c r="B103" s="30" t="s">
        <v>38</v>
      </c>
      <c r="C103" s="30" t="s">
        <v>4</v>
      </c>
      <c r="D103" s="30" t="s">
        <v>39</v>
      </c>
      <c r="E103" s="30" t="s">
        <v>40</v>
      </c>
      <c r="F103" s="31" t="s">
        <v>90</v>
      </c>
    </row>
    <row r="104" spans="1:6" ht="12.75">
      <c r="A104" s="32" t="s">
        <v>7</v>
      </c>
      <c r="B104" s="59">
        <v>2230</v>
      </c>
      <c r="C104" s="59">
        <v>2460</v>
      </c>
      <c r="D104" s="59">
        <v>2780</v>
      </c>
      <c r="E104" s="60">
        <v>3150</v>
      </c>
      <c r="F104" s="91">
        <v>3150</v>
      </c>
    </row>
    <row r="105" spans="1:6" ht="12.75">
      <c r="A105" s="58" t="s">
        <v>46</v>
      </c>
      <c r="B105" s="59"/>
      <c r="C105" s="59"/>
      <c r="D105" s="59"/>
      <c r="E105" s="59"/>
      <c r="F105" s="60"/>
    </row>
    <row r="106" spans="1:6" ht="13.5" thickBot="1">
      <c r="A106" s="33" t="s">
        <v>44</v>
      </c>
      <c r="B106" s="51">
        <f>B104*B105+B109</f>
        <v>0</v>
      </c>
      <c r="C106" s="51">
        <f>C104*C105+C109</f>
        <v>0</v>
      </c>
      <c r="D106" s="51">
        <f>D104*D105+D109</f>
        <v>0</v>
      </c>
      <c r="E106" s="51">
        <f>E104*E105</f>
        <v>0</v>
      </c>
      <c r="F106" s="48">
        <f>F104*F105</f>
        <v>0</v>
      </c>
    </row>
    <row r="107" ht="13.5" thickBot="1">
      <c r="F107" s="46"/>
    </row>
    <row r="108" spans="1:5" ht="12.75">
      <c r="A108" s="93" t="s">
        <v>91</v>
      </c>
      <c r="B108" s="94" t="s">
        <v>38</v>
      </c>
      <c r="C108" s="94" t="s">
        <v>4</v>
      </c>
      <c r="D108" s="95" t="s">
        <v>39</v>
      </c>
      <c r="E108" s="97"/>
    </row>
    <row r="109" spans="1:5" ht="13.5" thickBot="1">
      <c r="A109" s="96" t="s">
        <v>91</v>
      </c>
      <c r="B109" s="51">
        <v>0</v>
      </c>
      <c r="C109" s="51">
        <v>0</v>
      </c>
      <c r="D109" s="48">
        <v>0</v>
      </c>
      <c r="E109" s="97"/>
    </row>
    <row r="129" ht="12.75">
      <c r="F129" s="75"/>
    </row>
    <row r="137" ht="12.75">
      <c r="F137" s="75"/>
    </row>
    <row r="140" ht="12.75">
      <c r="F140" s="75"/>
    </row>
  </sheetData>
  <sheetProtection/>
  <mergeCells count="6">
    <mergeCell ref="B61:C61"/>
    <mergeCell ref="D59:E61"/>
    <mergeCell ref="A1:F2"/>
    <mergeCell ref="A4:F4"/>
    <mergeCell ref="B59:C59"/>
    <mergeCell ref="B60:C60"/>
  </mergeCells>
  <printOptions/>
  <pageMargins left="0.41" right="0.38" top="0.21" bottom="1.1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85" zoomScaleNormal="85" zoomScalePageLayoutView="0" workbookViewId="0" topLeftCell="A1">
      <selection activeCell="A1" sqref="A1:F2"/>
    </sheetView>
  </sheetViews>
  <sheetFormatPr defaultColWidth="9.140625" defaultRowHeight="12.75"/>
  <cols>
    <col min="1" max="1" width="31.421875" style="1" customWidth="1"/>
    <col min="2" max="5" width="13.57421875" style="1" customWidth="1"/>
    <col min="6" max="6" width="33.28125" style="1" customWidth="1"/>
    <col min="7" max="7" width="10.28125" style="1" bestFit="1" customWidth="1"/>
    <col min="8" max="16384" width="9.140625" style="1" customWidth="1"/>
  </cols>
  <sheetData>
    <row r="1" spans="1:6" ht="12.75">
      <c r="A1" s="104" t="s">
        <v>98</v>
      </c>
      <c r="B1" s="105"/>
      <c r="C1" s="105"/>
      <c r="D1" s="105"/>
      <c r="E1" s="105"/>
      <c r="F1" s="105"/>
    </row>
    <row r="2" spans="1:6" s="2" customFormat="1" ht="12.75">
      <c r="A2" s="105"/>
      <c r="B2" s="105"/>
      <c r="C2" s="105"/>
      <c r="D2" s="105"/>
      <c r="E2" s="105"/>
      <c r="F2" s="105"/>
    </row>
    <row r="3" ht="12.75">
      <c r="A3" s="92" t="s">
        <v>96</v>
      </c>
    </row>
    <row r="4" spans="1:6" ht="22.5" customHeight="1">
      <c r="A4" s="106" t="s">
        <v>87</v>
      </c>
      <c r="B4" s="107"/>
      <c r="C4" s="107"/>
      <c r="D4" s="107"/>
      <c r="E4" s="107"/>
      <c r="F4" s="108"/>
    </row>
    <row r="5" ht="13.5" thickBot="1"/>
    <row r="6" spans="1:7" ht="12.75">
      <c r="A6" s="12" t="s">
        <v>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89</v>
      </c>
      <c r="G6" s="14" t="s">
        <v>50</v>
      </c>
    </row>
    <row r="7" spans="1:7" ht="12.75">
      <c r="A7" s="15" t="s">
        <v>1</v>
      </c>
      <c r="B7" s="16">
        <f>B52</f>
        <v>0</v>
      </c>
      <c r="C7" s="16">
        <f>C52</f>
        <v>1887</v>
      </c>
      <c r="D7" s="16">
        <f>D52</f>
        <v>1887</v>
      </c>
      <c r="E7" s="16">
        <f>E52</f>
        <v>1813</v>
      </c>
      <c r="F7" s="16">
        <f>F52</f>
        <v>400.83333333333337</v>
      </c>
      <c r="G7" s="17">
        <f>SUM(B7:F7)</f>
        <v>5987.833333333333</v>
      </c>
    </row>
    <row r="8" spans="1:7" ht="12.75">
      <c r="A8" s="18" t="s">
        <v>2</v>
      </c>
      <c r="B8" s="19">
        <f>B45-B52</f>
        <v>0</v>
      </c>
      <c r="C8" s="19">
        <f>C45-C52</f>
        <v>37</v>
      </c>
      <c r="D8" s="19">
        <f>D45-D52</f>
        <v>37</v>
      </c>
      <c r="E8" s="19">
        <f>E45-E52</f>
        <v>111</v>
      </c>
      <c r="F8" s="19">
        <f>F45-F52</f>
        <v>0</v>
      </c>
      <c r="G8" s="20">
        <f>SUM(B8:F8)</f>
        <v>185</v>
      </c>
    </row>
    <row r="9" spans="1:7" ht="13.5" thickBot="1">
      <c r="A9" s="21" t="s">
        <v>8</v>
      </c>
      <c r="B9" s="22">
        <f>B7+B8</f>
        <v>0</v>
      </c>
      <c r="C9" s="22">
        <f>C7+C8</f>
        <v>1924</v>
      </c>
      <c r="D9" s="22">
        <f>D7+D8</f>
        <v>1924</v>
      </c>
      <c r="E9" s="22">
        <f>E7+E8</f>
        <v>1924</v>
      </c>
      <c r="F9" s="22">
        <f>F7+F8</f>
        <v>400.83333333333337</v>
      </c>
      <c r="G9" s="23">
        <f>SUM(B9:F9)</f>
        <v>6172.833333333333</v>
      </c>
    </row>
    <row r="10" ht="9.75" customHeight="1" thickBot="1"/>
    <row r="11" spans="1:7" ht="12.75">
      <c r="A11" s="3" t="s">
        <v>48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89</v>
      </c>
      <c r="G11" s="5" t="s">
        <v>50</v>
      </c>
    </row>
    <row r="12" spans="1:7" ht="12.75">
      <c r="A12" s="6" t="s">
        <v>49</v>
      </c>
      <c r="B12" s="7">
        <f>B56</f>
        <v>62.35</v>
      </c>
      <c r="C12" s="7">
        <f>C56</f>
        <v>75.35</v>
      </c>
      <c r="D12" s="7">
        <f>D56</f>
        <v>85.8</v>
      </c>
      <c r="E12" s="7">
        <f>E56</f>
        <v>103.6</v>
      </c>
      <c r="F12" s="7">
        <f>F56</f>
        <v>118.1</v>
      </c>
      <c r="G12" s="8" t="s">
        <v>51</v>
      </c>
    </row>
    <row r="13" spans="1:7" ht="13.5" thickBot="1">
      <c r="A13" s="9" t="s">
        <v>37</v>
      </c>
      <c r="B13" s="10">
        <f>B56*B45</f>
        <v>0</v>
      </c>
      <c r="C13" s="10">
        <f>C56*C45</f>
        <v>144973.4</v>
      </c>
      <c r="D13" s="10">
        <f>D56*D45</f>
        <v>165079.19999999998</v>
      </c>
      <c r="E13" s="10">
        <f>E56*E45</f>
        <v>199326.4</v>
      </c>
      <c r="F13" s="10">
        <f>F56*F45</f>
        <v>47338.41666666667</v>
      </c>
      <c r="G13" s="11">
        <f>SUM(B13:F13)</f>
        <v>556717.4166666666</v>
      </c>
    </row>
    <row r="14" ht="10.5" customHeight="1"/>
    <row r="15" spans="1:7" ht="12.75">
      <c r="A15" s="83" t="s">
        <v>54</v>
      </c>
      <c r="B15" s="84" t="s">
        <v>3</v>
      </c>
      <c r="C15" s="84" t="s">
        <v>4</v>
      </c>
      <c r="D15" s="84" t="s">
        <v>5</v>
      </c>
      <c r="E15" s="84" t="s">
        <v>6</v>
      </c>
      <c r="F15" s="84" t="s">
        <v>89</v>
      </c>
      <c r="G15" s="84" t="s">
        <v>53</v>
      </c>
    </row>
    <row r="16" spans="1:7" ht="12.75">
      <c r="A16" s="85" t="s">
        <v>49</v>
      </c>
      <c r="B16" s="86">
        <f>B56</f>
        <v>62.35</v>
      </c>
      <c r="C16" s="86">
        <f>C56</f>
        <v>75.35</v>
      </c>
      <c r="D16" s="86">
        <f>D56</f>
        <v>85.8</v>
      </c>
      <c r="E16" s="86">
        <f>E56</f>
        <v>103.6</v>
      </c>
      <c r="F16" s="86">
        <f>F56</f>
        <v>118.1</v>
      </c>
      <c r="G16" s="85"/>
    </row>
    <row r="17" spans="1:7" ht="12.75">
      <c r="A17" s="85" t="s">
        <v>52</v>
      </c>
      <c r="B17" s="87" t="e">
        <f>B18-B16</f>
        <v>#DIV/0!</v>
      </c>
      <c r="C17" s="87">
        <f>C18-C16</f>
        <v>2.782549019607842</v>
      </c>
      <c r="D17" s="87">
        <f>D18-D16</f>
        <v>3.7557254901960846</v>
      </c>
      <c r="E17" s="87">
        <f>E18-E16</f>
        <v>33.21146938775507</v>
      </c>
      <c r="F17" s="87">
        <f>F18-F16</f>
        <v>32.677674999999994</v>
      </c>
      <c r="G17" s="85"/>
    </row>
    <row r="18" spans="1:7" ht="12.75">
      <c r="A18" s="85" t="s">
        <v>85</v>
      </c>
      <c r="B18" s="86" t="e">
        <f>B42/B7</f>
        <v>#DIV/0!</v>
      </c>
      <c r="C18" s="86">
        <f>C42/C7</f>
        <v>78.13254901960784</v>
      </c>
      <c r="D18" s="86">
        <f>D42/D7</f>
        <v>89.55572549019608</v>
      </c>
      <c r="E18" s="86">
        <f>E42/E7</f>
        <v>136.81146938775507</v>
      </c>
      <c r="F18" s="86">
        <f>F42/F7</f>
        <v>150.777675</v>
      </c>
      <c r="G18" s="82">
        <f>SUM(B42:F42)/G7</f>
        <v>104.36223777033985</v>
      </c>
    </row>
    <row r="19" spans="1:6" ht="9.75" customHeight="1" thickBot="1">
      <c r="A19" s="46"/>
      <c r="B19" s="73"/>
      <c r="C19" s="73"/>
      <c r="D19" s="73"/>
      <c r="E19" s="73"/>
      <c r="F19" s="73"/>
    </row>
    <row r="20" spans="1:6" ht="12.75">
      <c r="A20" s="3" t="s">
        <v>18</v>
      </c>
      <c r="B20" s="4" t="s">
        <v>3</v>
      </c>
      <c r="C20" s="4" t="s">
        <v>4</v>
      </c>
      <c r="D20" s="4" t="s">
        <v>5</v>
      </c>
      <c r="E20" s="4" t="s">
        <v>6</v>
      </c>
      <c r="F20" s="5" t="s">
        <v>89</v>
      </c>
    </row>
    <row r="21" spans="1:6" ht="12.75">
      <c r="A21" s="6" t="s">
        <v>20</v>
      </c>
      <c r="B21" s="61">
        <f>B52*B56</f>
        <v>0</v>
      </c>
      <c r="C21" s="61">
        <f>C52*C56</f>
        <v>142185.44999999998</v>
      </c>
      <c r="D21" s="61">
        <f>D52*D56</f>
        <v>161904.6</v>
      </c>
      <c r="E21" s="61">
        <f>E52*E56</f>
        <v>187826.8</v>
      </c>
      <c r="F21" s="62">
        <f>F52*F56</f>
        <v>47338.41666666667</v>
      </c>
    </row>
    <row r="22" spans="1:6" ht="12.75">
      <c r="A22" s="6" t="s">
        <v>19</v>
      </c>
      <c r="B22" s="61">
        <f>B73</f>
        <v>0</v>
      </c>
      <c r="C22" s="61"/>
      <c r="D22" s="61"/>
      <c r="E22" s="61"/>
      <c r="F22" s="62"/>
    </row>
    <row r="23" spans="1:6" ht="12.75">
      <c r="A23" s="6" t="s">
        <v>21</v>
      </c>
      <c r="B23" s="61">
        <f>B46*B56</f>
        <v>0</v>
      </c>
      <c r="C23" s="61">
        <f>C46*C56</f>
        <v>0</v>
      </c>
      <c r="D23" s="61">
        <f>D46*D56</f>
        <v>0</v>
      </c>
      <c r="E23" s="61">
        <f>E46*E56</f>
        <v>7666.4</v>
      </c>
      <c r="F23" s="62">
        <f>F46*F56</f>
        <v>0</v>
      </c>
    </row>
    <row r="24" spans="1:6" ht="12.75">
      <c r="A24" s="6" t="s">
        <v>22</v>
      </c>
      <c r="B24" s="69"/>
      <c r="C24" s="61">
        <f>(B57-37*C76*B56)*(C77/100)</f>
        <v>0</v>
      </c>
      <c r="D24" s="61">
        <f>(C57-37*D76*C56)*(D77/100)</f>
        <v>1449.734</v>
      </c>
      <c r="E24" s="61">
        <f>(D57-37*E76*D56)*(E77/100)</f>
        <v>1650.792</v>
      </c>
      <c r="F24" s="62">
        <f>(E57-37*F76*E56)*(F77/100)</f>
        <v>1993.264</v>
      </c>
    </row>
    <row r="25" spans="1:6" ht="12.75">
      <c r="A25" s="6" t="s">
        <v>23</v>
      </c>
      <c r="B25" s="61"/>
      <c r="C25" s="61"/>
      <c r="D25" s="61"/>
      <c r="E25" s="61">
        <f>(((E45*E56)-(E67*37))*(E78/100))*1.25</f>
        <v>28653.17</v>
      </c>
      <c r="F25" s="62">
        <f>(((F45*F56)-(F67*37))*(F78/100))*1.25</f>
        <v>6804.897395833334</v>
      </c>
    </row>
    <row r="26" spans="1:6" ht="12.75">
      <c r="A26" s="6" t="s">
        <v>24</v>
      </c>
      <c r="B26" s="61">
        <f>B67*37*B56</f>
        <v>0</v>
      </c>
      <c r="C26" s="61">
        <f>C67*37*C56</f>
        <v>0</v>
      </c>
      <c r="D26" s="61">
        <f>D67*37*D56</f>
        <v>0</v>
      </c>
      <c r="E26" s="61">
        <f>E67*37*E56</f>
        <v>0</v>
      </c>
      <c r="F26" s="62">
        <f>F67*37*F56</f>
        <v>0</v>
      </c>
    </row>
    <row r="27" spans="1:6" ht="12.75">
      <c r="A27" s="6" t="s">
        <v>25</v>
      </c>
      <c r="B27" s="61">
        <f>B48*B56</f>
        <v>0</v>
      </c>
      <c r="C27" s="61">
        <f>C48*C56</f>
        <v>0</v>
      </c>
      <c r="D27" s="61">
        <f>D48*D56</f>
        <v>0</v>
      </c>
      <c r="E27" s="61">
        <f>E48*E56</f>
        <v>0</v>
      </c>
      <c r="F27" s="62">
        <f>F48*F56</f>
        <v>0</v>
      </c>
    </row>
    <row r="28" spans="1:6" ht="12.75">
      <c r="A28" s="6" t="s">
        <v>26</v>
      </c>
      <c r="B28" s="61">
        <f>B49*B56</f>
        <v>0</v>
      </c>
      <c r="C28" s="61">
        <f>C49*C56</f>
        <v>0</v>
      </c>
      <c r="D28" s="61">
        <f>D49*D56</f>
        <v>0</v>
      </c>
      <c r="E28" s="61">
        <f>E49*E56</f>
        <v>0</v>
      </c>
      <c r="F28" s="62">
        <f>F49*F56</f>
        <v>0</v>
      </c>
    </row>
    <row r="29" spans="1:6" ht="12.75">
      <c r="A29" s="6" t="s">
        <v>16</v>
      </c>
      <c r="B29" s="61">
        <f>B50*B56</f>
        <v>0</v>
      </c>
      <c r="C29" s="61">
        <f>C50*C56</f>
        <v>2787.95</v>
      </c>
      <c r="D29" s="61">
        <f>D50*D56</f>
        <v>3174.6</v>
      </c>
      <c r="E29" s="61">
        <f>E50*E56</f>
        <v>3833.2</v>
      </c>
      <c r="F29" s="62">
        <f>F50*F56</f>
        <v>0</v>
      </c>
    </row>
    <row r="30" spans="1:6" ht="12.75">
      <c r="A30" s="6" t="s">
        <v>27</v>
      </c>
      <c r="B30" s="61">
        <f>B51*B56</f>
        <v>0</v>
      </c>
      <c r="C30" s="61">
        <f>C51*C56</f>
        <v>0</v>
      </c>
      <c r="D30" s="61">
        <f>D51*D56</f>
        <v>0</v>
      </c>
      <c r="E30" s="61">
        <f>E51*E56</f>
        <v>0</v>
      </c>
      <c r="F30" s="62">
        <f>F51*F56</f>
        <v>0</v>
      </c>
    </row>
    <row r="31" spans="1:6" ht="12.75">
      <c r="A31" s="6" t="s">
        <v>65</v>
      </c>
      <c r="B31" s="61"/>
      <c r="C31" s="61"/>
      <c r="D31" s="61"/>
      <c r="E31" s="61">
        <f>(E45*E56)*(B81/100)</f>
        <v>15946.112</v>
      </c>
      <c r="F31" s="62">
        <f>(F45*F56)*(B81/100)</f>
        <v>3787.0733333333337</v>
      </c>
    </row>
    <row r="32" spans="1:6" ht="12.75">
      <c r="A32" s="6" t="s">
        <v>72</v>
      </c>
      <c r="B32" s="61">
        <f>$B$84*B45</f>
        <v>0</v>
      </c>
      <c r="C32" s="61">
        <f>$B$84*C45</f>
        <v>2462.7200000000003</v>
      </c>
      <c r="D32" s="61">
        <f>$B$84*D45</f>
        <v>2462.7200000000003</v>
      </c>
      <c r="E32" s="61">
        <f>$B$84*E45</f>
        <v>2462.7200000000003</v>
      </c>
      <c r="F32" s="62">
        <f>$B$84*F45</f>
        <v>513.0666666666667</v>
      </c>
    </row>
    <row r="33" spans="1:6" ht="12.75">
      <c r="A33" s="6" t="s">
        <v>29</v>
      </c>
      <c r="B33" s="61">
        <f>(B45/C45)*B85</f>
        <v>0</v>
      </c>
      <c r="C33" s="61">
        <f>$B$85</f>
        <v>0</v>
      </c>
      <c r="D33" s="61">
        <f>$B$85</f>
        <v>0</v>
      </c>
      <c r="E33" s="61">
        <f>$B$85</f>
        <v>0</v>
      </c>
      <c r="F33" s="62">
        <f>$B$85</f>
        <v>0</v>
      </c>
    </row>
    <row r="34" spans="1:6" ht="12.75">
      <c r="A34" s="6" t="s">
        <v>76</v>
      </c>
      <c r="B34" s="61">
        <f>(B45*B56)*($D$88/100)</f>
        <v>0</v>
      </c>
      <c r="C34" s="61">
        <f>(C45*C56)*($D$88/100)</f>
        <v>0</v>
      </c>
      <c r="D34" s="61">
        <f>(D45*D56)*($D$88/100)</f>
        <v>0</v>
      </c>
      <c r="E34" s="61">
        <f>(E45*E56)*($D$88/100)</f>
        <v>0</v>
      </c>
      <c r="F34" s="62">
        <f>(F45*F56)*($D$88/100)</f>
        <v>0</v>
      </c>
    </row>
    <row r="35" spans="1:6" ht="12.75">
      <c r="A35" s="6" t="s">
        <v>30</v>
      </c>
      <c r="B35" s="71">
        <f>($B$91+$D$91)*B45+$C$91</f>
        <v>0</v>
      </c>
      <c r="C35" s="71">
        <f>($B$91+$D$91)*C45+$C$91</f>
        <v>0</v>
      </c>
      <c r="D35" s="71">
        <f>($B$91+$D$91)*D45+$C$91</f>
        <v>0</v>
      </c>
      <c r="E35" s="71">
        <f>($B$91+$D$91)*E45+$C$91</f>
        <v>0</v>
      </c>
      <c r="F35" s="72">
        <f>($B$91+$D$91)*F45+$C$91</f>
        <v>0</v>
      </c>
    </row>
    <row r="36" spans="1:6" ht="12.75">
      <c r="A36" s="6" t="s">
        <v>77</v>
      </c>
      <c r="B36" s="71">
        <f>(B45/C45)*B94</f>
        <v>0</v>
      </c>
      <c r="C36" s="71">
        <f>$B$94</f>
        <v>0</v>
      </c>
      <c r="D36" s="71">
        <f>$B$94</f>
        <v>0</v>
      </c>
      <c r="E36" s="71">
        <f>$B$94</f>
        <v>0</v>
      </c>
      <c r="F36" s="72">
        <f>$B$94</f>
        <v>0</v>
      </c>
    </row>
    <row r="37" spans="1:6" ht="12.75">
      <c r="A37" s="6" t="s">
        <v>31</v>
      </c>
      <c r="B37" s="61"/>
      <c r="C37" s="61"/>
      <c r="D37" s="61"/>
      <c r="E37" s="61"/>
      <c r="F37" s="62"/>
    </row>
    <row r="38" spans="1:6" ht="12.75">
      <c r="A38" s="6" t="s">
        <v>32</v>
      </c>
      <c r="B38" s="61"/>
      <c r="C38" s="61"/>
      <c r="D38" s="61"/>
      <c r="E38" s="61"/>
      <c r="F38" s="62"/>
    </row>
    <row r="39" spans="1:6" ht="12.75">
      <c r="A39" s="6" t="s">
        <v>33</v>
      </c>
      <c r="B39" s="61">
        <f>B101</f>
        <v>0</v>
      </c>
      <c r="C39" s="61">
        <f>C101</f>
        <v>0</v>
      </c>
      <c r="D39" s="61">
        <f>D101</f>
        <v>0</v>
      </c>
      <c r="E39" s="61">
        <f>E101</f>
        <v>0</v>
      </c>
      <c r="F39" s="62">
        <f>F101</f>
        <v>0</v>
      </c>
    </row>
    <row r="40" spans="1:6" ht="12.75">
      <c r="A40" s="52" t="s">
        <v>34</v>
      </c>
      <c r="B40" s="53">
        <f>SUM(B21:B39)</f>
        <v>0</v>
      </c>
      <c r="C40" s="53">
        <f>SUM(C21:C39)</f>
        <v>147436.12</v>
      </c>
      <c r="D40" s="53">
        <f>SUM(D21:D39)</f>
        <v>168991.654</v>
      </c>
      <c r="E40" s="53">
        <f>SUM(E21:E39)</f>
        <v>248039.19399999996</v>
      </c>
      <c r="F40" s="54">
        <f>SUM(F21:F39)</f>
        <v>60436.718062500004</v>
      </c>
    </row>
    <row r="41" spans="1:6" ht="12.75">
      <c r="A41" s="66" t="s">
        <v>35</v>
      </c>
      <c r="B41" s="67">
        <f>B106</f>
        <v>0</v>
      </c>
      <c r="C41" s="67">
        <f>C106</f>
        <v>0</v>
      </c>
      <c r="D41" s="67">
        <f>D106</f>
        <v>0</v>
      </c>
      <c r="E41" s="67">
        <f>E106</f>
        <v>0</v>
      </c>
      <c r="F41" s="68">
        <f>F106</f>
        <v>0</v>
      </c>
    </row>
    <row r="42" spans="1:6" ht="13.5" thickBot="1">
      <c r="A42" s="63" t="s">
        <v>36</v>
      </c>
      <c r="B42" s="64">
        <f>B40-B41</f>
        <v>0</v>
      </c>
      <c r="C42" s="64">
        <f>C40-C41</f>
        <v>147436.12</v>
      </c>
      <c r="D42" s="64">
        <f>D40-D41</f>
        <v>168991.654</v>
      </c>
      <c r="E42" s="64">
        <f>E40-E41</f>
        <v>248039.19399999996</v>
      </c>
      <c r="F42" s="65">
        <f>F40-F41</f>
        <v>60436.718062500004</v>
      </c>
    </row>
    <row r="43" spans="1:6" ht="13.5" thickBot="1">
      <c r="A43" s="45"/>
      <c r="B43" s="74"/>
      <c r="C43" s="74"/>
      <c r="D43" s="74"/>
      <c r="E43" s="74"/>
      <c r="F43" s="46"/>
    </row>
    <row r="44" spans="1:6" ht="12.75">
      <c r="A44" s="12" t="s">
        <v>9</v>
      </c>
      <c r="B44" s="13" t="s">
        <v>3</v>
      </c>
      <c r="C44" s="13" t="s">
        <v>4</v>
      </c>
      <c r="D44" s="13" t="s">
        <v>5</v>
      </c>
      <c r="E44" s="13" t="s">
        <v>6</v>
      </c>
      <c r="F44" s="14" t="s">
        <v>89</v>
      </c>
    </row>
    <row r="45" spans="1:6" ht="12.75">
      <c r="A45" s="44" t="s">
        <v>10</v>
      </c>
      <c r="B45" s="76">
        <f>B61/12*B60</f>
        <v>0</v>
      </c>
      <c r="C45" s="77">
        <f>$B61</f>
        <v>1924</v>
      </c>
      <c r="D45" s="77">
        <f>$B61</f>
        <v>1924</v>
      </c>
      <c r="E45" s="77">
        <f>$B61</f>
        <v>1924</v>
      </c>
      <c r="F45" s="78">
        <f>$B61/12*2.5</f>
        <v>400.83333333333337</v>
      </c>
    </row>
    <row r="46" spans="1:6" ht="12.75">
      <c r="A46" s="15" t="s">
        <v>13</v>
      </c>
      <c r="B46" s="40">
        <f>37*B64</f>
        <v>0</v>
      </c>
      <c r="C46" s="40">
        <f>37*C64</f>
        <v>0</v>
      </c>
      <c r="D46" s="40">
        <f>37*D64</f>
        <v>0</v>
      </c>
      <c r="E46" s="40">
        <f>37*E64+2*37</f>
        <v>74</v>
      </c>
      <c r="F46" s="41">
        <v>0</v>
      </c>
    </row>
    <row r="47" spans="1:6" ht="12.75">
      <c r="A47" s="15" t="s">
        <v>14</v>
      </c>
      <c r="B47" s="40">
        <f>37*B67</f>
        <v>0</v>
      </c>
      <c r="C47" s="40">
        <f>37*C67</f>
        <v>0</v>
      </c>
      <c r="D47" s="40">
        <f>37*D67</f>
        <v>0</v>
      </c>
      <c r="E47" s="40">
        <f>37*E67</f>
        <v>0</v>
      </c>
      <c r="F47" s="41">
        <f>37*F67</f>
        <v>0</v>
      </c>
    </row>
    <row r="48" spans="1:6" ht="12.75">
      <c r="A48" s="15" t="s">
        <v>11</v>
      </c>
      <c r="B48" s="37">
        <v>0</v>
      </c>
      <c r="C48" s="38">
        <v>0</v>
      </c>
      <c r="D48" s="38">
        <v>0</v>
      </c>
      <c r="E48" s="38">
        <v>0</v>
      </c>
      <c r="F48" s="39">
        <v>0</v>
      </c>
    </row>
    <row r="49" spans="1:6" ht="12.75">
      <c r="A49" s="15" t="s">
        <v>15</v>
      </c>
      <c r="B49" s="40"/>
      <c r="C49" s="38"/>
      <c r="D49" s="38"/>
      <c r="E49" s="38"/>
      <c r="F49" s="39"/>
    </row>
    <row r="50" spans="1:6" ht="12.75">
      <c r="A50" s="15" t="s">
        <v>16</v>
      </c>
      <c r="B50" s="37">
        <v>0</v>
      </c>
      <c r="C50" s="38">
        <v>37</v>
      </c>
      <c r="D50" s="38">
        <v>37</v>
      </c>
      <c r="E50" s="38">
        <v>37</v>
      </c>
      <c r="F50" s="39">
        <v>0</v>
      </c>
    </row>
    <row r="51" spans="1:6" ht="12.75">
      <c r="A51" s="18" t="s">
        <v>17</v>
      </c>
      <c r="B51" s="36">
        <f>B45*(B70/100)</f>
        <v>0</v>
      </c>
      <c r="C51" s="36">
        <f>C45*(C70/100)</f>
        <v>0</v>
      </c>
      <c r="D51" s="36">
        <f>D45*(D70/100)</f>
        <v>0</v>
      </c>
      <c r="E51" s="36">
        <f>E45*(E70/100)</f>
        <v>0</v>
      </c>
      <c r="F51" s="42">
        <f>F45*(F70/100)</f>
        <v>0</v>
      </c>
    </row>
    <row r="52" spans="1:6" ht="13.5" thickBot="1">
      <c r="A52" s="43" t="s">
        <v>47</v>
      </c>
      <c r="B52" s="79">
        <f>B45-SUM(B46:B51)</f>
        <v>0</v>
      </c>
      <c r="C52" s="79">
        <f>C45-SUM(C46:C51)</f>
        <v>1887</v>
      </c>
      <c r="D52" s="79">
        <f>D45-SUM(D46:D51)</f>
        <v>1887</v>
      </c>
      <c r="E52" s="79">
        <f>E45-SUM(E46:E51)</f>
        <v>1813</v>
      </c>
      <c r="F52" s="80">
        <f>F45-SUM(F46:F51)</f>
        <v>400.83333333333337</v>
      </c>
    </row>
    <row r="53" spans="1:6" ht="12.75">
      <c r="A53" s="45"/>
      <c r="B53" s="74"/>
      <c r="C53" s="74"/>
      <c r="D53" s="74"/>
      <c r="E53" s="74"/>
      <c r="F53" s="46"/>
    </row>
    <row r="54" spans="1:6" ht="13.5" thickBot="1">
      <c r="A54" s="45" t="s">
        <v>55</v>
      </c>
      <c r="F54" s="46"/>
    </row>
    <row r="55" spans="1:6" ht="12.75">
      <c r="A55" s="27" t="s">
        <v>56</v>
      </c>
      <c r="B55" s="28" t="s">
        <v>3</v>
      </c>
      <c r="C55" s="28" t="s">
        <v>4</v>
      </c>
      <c r="D55" s="28" t="s">
        <v>5</v>
      </c>
      <c r="E55" s="28" t="s">
        <v>6</v>
      </c>
      <c r="F55" s="29" t="s">
        <v>89</v>
      </c>
    </row>
    <row r="56" spans="1:6" ht="12.75">
      <c r="A56" s="50" t="s">
        <v>92</v>
      </c>
      <c r="B56" s="34">
        <v>62.35</v>
      </c>
      <c r="C56" s="34">
        <v>75.35</v>
      </c>
      <c r="D56" s="34">
        <v>85.8</v>
      </c>
      <c r="E56" s="34">
        <v>103.6</v>
      </c>
      <c r="F56" s="35">
        <v>118.1</v>
      </c>
    </row>
    <row r="57" spans="1:6" ht="13.5" thickBot="1">
      <c r="A57" s="33" t="s">
        <v>37</v>
      </c>
      <c r="B57" s="51">
        <f>B45*B56</f>
        <v>0</v>
      </c>
      <c r="C57" s="51">
        <f>C45*C56</f>
        <v>144973.4</v>
      </c>
      <c r="D57" s="51">
        <f>D45*D56</f>
        <v>165079.19999999998</v>
      </c>
      <c r="E57" s="51">
        <f>E45*E56</f>
        <v>199326.4</v>
      </c>
      <c r="F57" s="48">
        <f>F45*F56</f>
        <v>47338.41666666667</v>
      </c>
    </row>
    <row r="58" ht="9" customHeight="1" thickBot="1">
      <c r="F58" s="46"/>
    </row>
    <row r="59" spans="1:6" ht="12.75">
      <c r="A59" s="27" t="s">
        <v>59</v>
      </c>
      <c r="B59" s="109" t="s">
        <v>57</v>
      </c>
      <c r="C59" s="110"/>
      <c r="D59" s="100" t="s">
        <v>78</v>
      </c>
      <c r="E59" s="101"/>
      <c r="F59" s="46"/>
    </row>
    <row r="60" spans="1:6" ht="12.75">
      <c r="A60" s="32" t="s">
        <v>12</v>
      </c>
      <c r="B60" s="111">
        <v>0</v>
      </c>
      <c r="C60" s="112"/>
      <c r="D60" s="100"/>
      <c r="E60" s="101"/>
      <c r="F60" s="46"/>
    </row>
    <row r="61" spans="1:6" ht="13.5" thickBot="1">
      <c r="A61" s="33" t="s">
        <v>58</v>
      </c>
      <c r="B61" s="98">
        <v>1924</v>
      </c>
      <c r="C61" s="99"/>
      <c r="D61" s="102"/>
      <c r="E61" s="103"/>
      <c r="F61" s="46"/>
    </row>
    <row r="62" spans="1:6" ht="8.25" customHeight="1" thickBot="1">
      <c r="A62" s="46"/>
      <c r="B62" s="47"/>
      <c r="C62" s="47"/>
      <c r="F62" s="46"/>
    </row>
    <row r="63" spans="1:6" ht="12.75">
      <c r="A63" s="27" t="s">
        <v>60</v>
      </c>
      <c r="B63" s="28" t="s">
        <v>3</v>
      </c>
      <c r="C63" s="28" t="s">
        <v>4</v>
      </c>
      <c r="D63" s="28" t="s">
        <v>5</v>
      </c>
      <c r="E63" s="28" t="s">
        <v>6</v>
      </c>
      <c r="F63" s="29" t="s">
        <v>89</v>
      </c>
    </row>
    <row r="64" spans="1:6" ht="13.5" thickBot="1">
      <c r="A64" s="33" t="s">
        <v>61</v>
      </c>
      <c r="B64" s="25">
        <v>0</v>
      </c>
      <c r="C64" s="25">
        <v>0</v>
      </c>
      <c r="D64" s="25">
        <v>0</v>
      </c>
      <c r="E64" s="25">
        <v>0</v>
      </c>
      <c r="F64" s="26">
        <v>0</v>
      </c>
    </row>
    <row r="65" spans="1:6" ht="10.5" customHeight="1" thickBot="1">
      <c r="A65" s="46"/>
      <c r="B65" s="47"/>
      <c r="C65" s="47"/>
      <c r="F65" s="46"/>
    </row>
    <row r="66" spans="1:6" ht="12.75">
      <c r="A66" s="27" t="s">
        <v>14</v>
      </c>
      <c r="B66" s="28" t="s">
        <v>3</v>
      </c>
      <c r="C66" s="28" t="s">
        <v>4</v>
      </c>
      <c r="D66" s="28" t="s">
        <v>5</v>
      </c>
      <c r="E66" s="28" t="s">
        <v>6</v>
      </c>
      <c r="F66" s="29" t="s">
        <v>89</v>
      </c>
    </row>
    <row r="67" spans="1:6" ht="13.5" thickBot="1">
      <c r="A67" s="33" t="s">
        <v>61</v>
      </c>
      <c r="B67" s="25">
        <v>0</v>
      </c>
      <c r="C67" s="25">
        <v>0</v>
      </c>
      <c r="D67" s="25">
        <v>0</v>
      </c>
      <c r="E67" s="25">
        <v>0</v>
      </c>
      <c r="F67" s="26">
        <v>0</v>
      </c>
    </row>
    <row r="68" spans="1:6" ht="9" customHeight="1" thickBot="1">
      <c r="A68" s="46"/>
      <c r="B68" s="47"/>
      <c r="C68" s="47"/>
      <c r="F68" s="46"/>
    </row>
    <row r="69" spans="1:6" ht="12.75">
      <c r="A69" s="27" t="s">
        <v>62</v>
      </c>
      <c r="B69" s="28" t="s">
        <v>3</v>
      </c>
      <c r="C69" s="28" t="s">
        <v>4</v>
      </c>
      <c r="D69" s="28" t="s">
        <v>5</v>
      </c>
      <c r="E69" s="28" t="s">
        <v>6</v>
      </c>
      <c r="F69" s="29" t="s">
        <v>89</v>
      </c>
    </row>
    <row r="70" spans="1:6" ht="13.5" thickBot="1">
      <c r="A70" s="33" t="s">
        <v>63</v>
      </c>
      <c r="B70" s="25"/>
      <c r="C70" s="25"/>
      <c r="D70" s="25"/>
      <c r="E70" s="25"/>
      <c r="F70" s="26"/>
    </row>
    <row r="71" spans="1:6" ht="14.25" customHeight="1" thickBot="1">
      <c r="A71" s="46"/>
      <c r="B71" s="47"/>
      <c r="C71" s="47"/>
      <c r="F71" s="46"/>
    </row>
    <row r="72" spans="1:6" ht="12.75">
      <c r="A72" s="27" t="s">
        <v>19</v>
      </c>
      <c r="B72" s="29" t="s">
        <v>3</v>
      </c>
      <c r="F72" s="89"/>
    </row>
    <row r="73" spans="1:6" ht="13.5" thickBot="1">
      <c r="A73" s="33" t="s">
        <v>64</v>
      </c>
      <c r="B73" s="49">
        <v>0</v>
      </c>
      <c r="F73" s="46"/>
    </row>
    <row r="74" ht="8.25" customHeight="1" thickBot="1">
      <c r="F74" s="46"/>
    </row>
    <row r="75" spans="1:6" ht="12.75">
      <c r="A75" s="27" t="s">
        <v>22</v>
      </c>
      <c r="B75" s="28" t="s">
        <v>3</v>
      </c>
      <c r="C75" s="28" t="s">
        <v>4</v>
      </c>
      <c r="D75" s="28" t="s">
        <v>5</v>
      </c>
      <c r="E75" s="28" t="s">
        <v>6</v>
      </c>
      <c r="F75" s="29" t="s">
        <v>89</v>
      </c>
    </row>
    <row r="76" spans="1:6" ht="12.75">
      <c r="A76" s="32" t="s">
        <v>7</v>
      </c>
      <c r="B76" s="34"/>
      <c r="C76" s="34"/>
      <c r="D76" s="34"/>
      <c r="E76" s="34"/>
      <c r="F76" s="35"/>
    </row>
    <row r="77" spans="1:6" ht="12.75">
      <c r="A77" s="32" t="s">
        <v>66</v>
      </c>
      <c r="B77" s="34"/>
      <c r="C77" s="34">
        <v>1</v>
      </c>
      <c r="D77" s="34">
        <v>1</v>
      </c>
      <c r="E77" s="34">
        <v>1</v>
      </c>
      <c r="F77" s="35">
        <v>1</v>
      </c>
    </row>
    <row r="78" spans="1:6" ht="13.5" thickBot="1">
      <c r="A78" s="33" t="s">
        <v>67</v>
      </c>
      <c r="B78" s="25"/>
      <c r="C78" s="25"/>
      <c r="D78" s="25"/>
      <c r="E78" s="25">
        <v>11.5</v>
      </c>
      <c r="F78" s="26">
        <v>11.5</v>
      </c>
    </row>
    <row r="79" ht="13.5" thickBot="1">
      <c r="F79" s="46"/>
    </row>
    <row r="80" spans="1:6" ht="12.75">
      <c r="A80" s="27" t="s">
        <v>94</v>
      </c>
      <c r="B80" s="29" t="s">
        <v>41</v>
      </c>
      <c r="F80" s="46"/>
    </row>
    <row r="81" spans="1:6" ht="13.5" thickBot="1">
      <c r="A81" s="33" t="s">
        <v>68</v>
      </c>
      <c r="B81" s="26">
        <v>8</v>
      </c>
      <c r="F81" s="46"/>
    </row>
    <row r="82" spans="1:6" ht="13.5" thickBot="1">
      <c r="A82" s="46"/>
      <c r="F82" s="46"/>
    </row>
    <row r="83" spans="1:6" ht="12.75">
      <c r="A83" s="27" t="s">
        <v>28</v>
      </c>
      <c r="B83" s="31" t="s">
        <v>69</v>
      </c>
      <c r="F83" s="46"/>
    </row>
    <row r="84" spans="1:6" ht="12.75">
      <c r="A84" s="32" t="s">
        <v>70</v>
      </c>
      <c r="B84" s="35">
        <v>1.28</v>
      </c>
      <c r="F84" s="46"/>
    </row>
    <row r="85" spans="1:6" ht="13.5" thickBot="1">
      <c r="A85" s="33" t="s">
        <v>71</v>
      </c>
      <c r="B85" s="26"/>
      <c r="F85" s="46"/>
    </row>
    <row r="86" spans="1:6" ht="13.5" thickBot="1">
      <c r="A86" s="46"/>
      <c r="F86" s="46"/>
    </row>
    <row r="87" spans="1:6" ht="12.75">
      <c r="A87" s="27" t="s">
        <v>76</v>
      </c>
      <c r="B87" s="30" t="s">
        <v>74</v>
      </c>
      <c r="C87" s="30" t="s">
        <v>75</v>
      </c>
      <c r="D87" s="31" t="s">
        <v>44</v>
      </c>
      <c r="F87" s="46"/>
    </row>
    <row r="88" spans="1:6" ht="13.5" thickBot="1">
      <c r="A88" s="33" t="s">
        <v>73</v>
      </c>
      <c r="B88" s="25"/>
      <c r="C88" s="25"/>
      <c r="D88" s="26">
        <f>B88+C88</f>
        <v>0</v>
      </c>
      <c r="F88" s="46"/>
    </row>
    <row r="89" ht="13.5" thickBot="1">
      <c r="F89" s="46"/>
    </row>
    <row r="90" spans="1:6" ht="12.75">
      <c r="A90" s="24" t="s">
        <v>88</v>
      </c>
      <c r="B90" s="55" t="s">
        <v>81</v>
      </c>
      <c r="C90" s="55" t="s">
        <v>86</v>
      </c>
      <c r="D90" s="56" t="s">
        <v>83</v>
      </c>
      <c r="F90" s="46"/>
    </row>
    <row r="91" spans="1:6" ht="13.5" thickBot="1">
      <c r="A91" s="33" t="s">
        <v>82</v>
      </c>
      <c r="B91" s="25"/>
      <c r="C91" s="70"/>
      <c r="D91" s="26"/>
      <c r="F91" s="46"/>
    </row>
    <row r="92" ht="13.5" thickBot="1">
      <c r="F92" s="46"/>
    </row>
    <row r="93" spans="1:6" ht="12.75">
      <c r="A93" s="27" t="s">
        <v>77</v>
      </c>
      <c r="B93" s="31" t="s">
        <v>84</v>
      </c>
      <c r="F93" s="46"/>
    </row>
    <row r="94" spans="1:6" ht="13.5" thickBot="1">
      <c r="A94" s="33" t="s">
        <v>43</v>
      </c>
      <c r="B94" s="26"/>
      <c r="F94" s="46"/>
    </row>
    <row r="95" ht="13.5" thickBot="1">
      <c r="F95" s="46"/>
    </row>
    <row r="96" spans="1:6" ht="12.75">
      <c r="A96" s="27" t="s">
        <v>33</v>
      </c>
      <c r="B96" s="30" t="s">
        <v>38</v>
      </c>
      <c r="C96" s="30" t="s">
        <v>4</v>
      </c>
      <c r="D96" s="30" t="s">
        <v>39</v>
      </c>
      <c r="E96" s="30" t="s">
        <v>40</v>
      </c>
      <c r="F96" s="31" t="s">
        <v>90</v>
      </c>
    </row>
    <row r="97" spans="1:6" ht="12.75">
      <c r="A97" s="32" t="s">
        <v>42</v>
      </c>
      <c r="B97" s="34"/>
      <c r="C97" s="34"/>
      <c r="D97" s="34"/>
      <c r="E97" s="34"/>
      <c r="F97" s="35"/>
    </row>
    <row r="98" spans="1:6" ht="12.75">
      <c r="A98" s="32" t="s">
        <v>41</v>
      </c>
      <c r="B98" s="57">
        <f>B97/37*100</f>
        <v>0</v>
      </c>
      <c r="C98" s="57">
        <f>C97/37*100</f>
        <v>0</v>
      </c>
      <c r="D98" s="57">
        <f>D97/37*100</f>
        <v>0</v>
      </c>
      <c r="E98" s="57">
        <f>E97/37*100</f>
        <v>0</v>
      </c>
      <c r="F98" s="81">
        <f>F97/37*100</f>
        <v>0</v>
      </c>
    </row>
    <row r="99" spans="1:6" ht="12.75">
      <c r="A99" s="32" t="s">
        <v>79</v>
      </c>
      <c r="B99" s="34"/>
      <c r="C99" s="34"/>
      <c r="D99" s="34"/>
      <c r="E99" s="34"/>
      <c r="F99" s="35"/>
    </row>
    <row r="100" spans="1:6" ht="12.75">
      <c r="A100" s="32" t="s">
        <v>80</v>
      </c>
      <c r="B100" s="34"/>
      <c r="C100" s="34"/>
      <c r="D100" s="34"/>
      <c r="E100" s="34"/>
      <c r="F100" s="35"/>
    </row>
    <row r="101" spans="1:7" ht="13.5" thickBot="1">
      <c r="A101" s="33" t="s">
        <v>33</v>
      </c>
      <c r="B101" s="51">
        <f>(B99/100)*B100*(B98/100*B52)</f>
        <v>0</v>
      </c>
      <c r="C101" s="51">
        <f>(C99/100)*C100*(C98/100*C52)</f>
        <v>0</v>
      </c>
      <c r="D101" s="51">
        <f>(D99/100)*D100*(D98/100*D52)</f>
        <v>0</v>
      </c>
      <c r="E101" s="51">
        <f>(E99/100)*E100*(E98/100*E52)</f>
        <v>0</v>
      </c>
      <c r="F101" s="48">
        <f>(F99/100)*F100*(F98/100*F52)</f>
        <v>0</v>
      </c>
      <c r="G101" s="75"/>
    </row>
    <row r="102" ht="13.5" thickBot="1">
      <c r="F102" s="46"/>
    </row>
    <row r="103" spans="1:6" ht="12.75">
      <c r="A103" s="27" t="s">
        <v>45</v>
      </c>
      <c r="B103" s="30" t="s">
        <v>38</v>
      </c>
      <c r="C103" s="30" t="s">
        <v>4</v>
      </c>
      <c r="D103" s="30" t="s">
        <v>39</v>
      </c>
      <c r="E103" s="30" t="s">
        <v>40</v>
      </c>
      <c r="F103" s="31" t="s">
        <v>90</v>
      </c>
    </row>
    <row r="104" spans="1:6" ht="12.75">
      <c r="A104" s="32" t="s">
        <v>7</v>
      </c>
      <c r="B104" s="59">
        <v>2230</v>
      </c>
      <c r="C104" s="59">
        <v>2460</v>
      </c>
      <c r="D104" s="59">
        <v>2780</v>
      </c>
      <c r="E104" s="60">
        <v>3150</v>
      </c>
      <c r="F104" s="90">
        <v>3150</v>
      </c>
    </row>
    <row r="105" spans="1:6" ht="12.75">
      <c r="A105" s="58" t="s">
        <v>46</v>
      </c>
      <c r="B105" s="59"/>
      <c r="C105" s="59"/>
      <c r="D105" s="59"/>
      <c r="E105" s="59"/>
      <c r="F105" s="60"/>
    </row>
    <row r="106" spans="1:6" ht="13.5" thickBot="1">
      <c r="A106" s="33" t="s">
        <v>44</v>
      </c>
      <c r="B106" s="51">
        <f>B104*B105+B109</f>
        <v>0</v>
      </c>
      <c r="C106" s="51">
        <f>C104*C105+C109</f>
        <v>0</v>
      </c>
      <c r="D106" s="51">
        <f>D104*D105+D109</f>
        <v>0</v>
      </c>
      <c r="E106" s="51">
        <f>E104*E105</f>
        <v>0</v>
      </c>
      <c r="F106" s="48">
        <f>F104*F105</f>
        <v>0</v>
      </c>
    </row>
    <row r="107" ht="13.5" thickBot="1">
      <c r="F107" s="46"/>
    </row>
    <row r="108" spans="1:4" ht="12.75">
      <c r="A108" s="93" t="s">
        <v>91</v>
      </c>
      <c r="B108" s="94" t="s">
        <v>38</v>
      </c>
      <c r="C108" s="94" t="s">
        <v>4</v>
      </c>
      <c r="D108" s="95" t="s">
        <v>39</v>
      </c>
    </row>
    <row r="109" spans="1:4" ht="13.5" thickBot="1">
      <c r="A109" s="96" t="s">
        <v>91</v>
      </c>
      <c r="B109" s="51">
        <v>0</v>
      </c>
      <c r="C109" s="51">
        <v>0</v>
      </c>
      <c r="D109" s="48">
        <v>0</v>
      </c>
    </row>
    <row r="129" ht="12.75">
      <c r="F129" s="75"/>
    </row>
    <row r="137" ht="12.75">
      <c r="F137" s="75"/>
    </row>
    <row r="140" ht="12.75">
      <c r="F140" s="75"/>
    </row>
  </sheetData>
  <sheetProtection/>
  <mergeCells count="6">
    <mergeCell ref="B61:C61"/>
    <mergeCell ref="D59:E61"/>
    <mergeCell ref="A1:F2"/>
    <mergeCell ref="A4:F4"/>
    <mergeCell ref="B59:C59"/>
    <mergeCell ref="B60:C60"/>
  </mergeCells>
  <printOptions/>
  <pageMargins left="0.41" right="0.38" top="0.21" bottom="1.15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Byggeri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tbj</dc:creator>
  <cp:keywords/>
  <dc:description/>
  <cp:lastModifiedBy>Ann-Katrine Lloyd Jørgensen</cp:lastModifiedBy>
  <cp:lastPrinted>2006-04-24T08:25:26Z</cp:lastPrinted>
  <dcterms:created xsi:type="dcterms:W3CDTF">2006-04-03T07:15:11Z</dcterms:created>
  <dcterms:modified xsi:type="dcterms:W3CDTF">2017-11-14T08:47:41Z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1103178145</vt:i4>
  </property>
  <property fmtid="{D5CDD505-2E9C-101B-9397-08002B2CF9AE}" pid="3" name="_NewReviewCycle">
    <vt:lpwstr/>
  </property>
  <property fmtid="{D5CDD505-2E9C-101B-9397-08002B2CF9AE}" pid="4" name="_EmailSubject">
    <vt:lpwstr>Traesektionen.dk ...</vt:lpwstr>
  </property>
  <property fmtid="{D5CDD505-2E9C-101B-9397-08002B2CF9AE}" pid="5" name="_AuthorEmail">
    <vt:lpwstr>mgp@danskbyggeri.dk</vt:lpwstr>
  </property>
  <property fmtid="{D5CDD505-2E9C-101B-9397-08002B2CF9AE}" pid="6" name="_AuthorEmailDisplayName">
    <vt:lpwstr>Margrethe Petri Godtkjær</vt:lpwstr>
  </property>
  <property fmtid="{D5CDD505-2E9C-101B-9397-08002B2CF9AE}" pid="7" name="_PreviousAdHocReviewCycleID">
    <vt:i4>1567244474</vt:i4>
  </property>
  <property fmtid="{D5CDD505-2E9C-101B-9397-08002B2CF9AE}" pid="8" name="TSMoveSetID">
    <vt:lpwstr/>
  </property>
  <property fmtid="{D5CDD505-2E9C-101B-9397-08002B2CF9AE}" pid="9" name="TSOwner">
    <vt:lpwstr>21232</vt:lpwstr>
  </property>
  <property fmtid="{D5CDD505-2E9C-101B-9397-08002B2CF9AE}" pid="10" name="TSTitle">
    <vt:lpwstr>Omkostning EUX-lærling med formler</vt:lpwstr>
  </property>
  <property fmtid="{D5CDD505-2E9C-101B-9397-08002B2CF9AE}" pid="11" name="TSUpdatedBy">
    <vt:lpwstr/>
  </property>
  <property fmtid="{D5CDD505-2E9C-101B-9397-08002B2CF9AE}" pid="12" name="TSStatus">
    <vt:lpwstr/>
  </property>
  <property fmtid="{D5CDD505-2E9C-101B-9397-08002B2CF9AE}" pid="13" name="TSMetaData">
    <vt:lpwstr/>
  </property>
  <property fmtid="{D5CDD505-2E9C-101B-9397-08002B2CF9AE}" pid="14" name="TSType">
    <vt:lpwstr/>
  </property>
  <property fmtid="{D5CDD505-2E9C-101B-9397-08002B2CF9AE}" pid="15" name="TSSender">
    <vt:lpwstr/>
  </property>
  <property fmtid="{D5CDD505-2E9C-101B-9397-08002B2CF9AE}" pid="16" name="TSKeywords">
    <vt:lpwstr/>
  </property>
  <property fmtid="{D5CDD505-2E9C-101B-9397-08002B2CF9AE}" pid="17" name="TSID">
    <vt:lpwstr>2194775</vt:lpwstr>
  </property>
  <property fmtid="{D5CDD505-2E9C-101B-9397-08002B2CF9AE}" pid="18" name="TSDescription">
    <vt:lpwstr/>
  </property>
  <property fmtid="{D5CDD505-2E9C-101B-9397-08002B2CF9AE}" pid="19" name="TSCreatedBy">
    <vt:lpwstr/>
  </property>
  <property fmtid="{D5CDD505-2E9C-101B-9397-08002B2CF9AE}" pid="20" name="TSPhaseName">
    <vt:lpwstr/>
  </property>
  <property fmtid="{D5CDD505-2E9C-101B-9397-08002B2CF9AE}" pid="21" name="_ReviewingToolsShownOnce">
    <vt:lpwstr/>
  </property>
  <property fmtid="{D5CDD505-2E9C-101B-9397-08002B2CF9AE}" pid="22" name="TeamShareMetaData">
    <vt:lpwstr/>
  </property>
</Properties>
</file>